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Robotka Julianna\Megosztott Dokumentumok\Zárszámadás 2025\"/>
    </mc:Choice>
  </mc:AlternateContent>
  <xr:revisionPtr revIDLastSave="0" documentId="13_ncr:1_{C63133D7-C423-49A7-8C50-870315ADF4EE}" xr6:coauthVersionLast="47" xr6:coauthVersionMax="47" xr10:uidLastSave="{00000000-0000-0000-0000-000000000000}"/>
  <bookViews>
    <workbookView xWindow="-120" yWindow="-120" windowWidth="29040" windowHeight="15720" tabRatio="778" xr2:uid="{00000000-000D-0000-FFFF-FFFF00000000}"/>
  </bookViews>
  <sheets>
    <sheet name="1. melléklet" sheetId="23" r:id="rId1"/>
    <sheet name="2. melléklet" sheetId="32" r:id="rId2"/>
    <sheet name="3. melléklet" sheetId="20" r:id="rId3"/>
    <sheet name="4. melléklet" sheetId="47" r:id="rId4"/>
    <sheet name="5. melléklet" sheetId="48" r:id="rId5"/>
    <sheet name="6. melléklet" sheetId="5" r:id="rId6"/>
    <sheet name="7. melléklet" sheetId="4" r:id="rId7"/>
    <sheet name="8. melléklet" sheetId="1" r:id="rId8"/>
    <sheet name="9.melléklet" sheetId="44" r:id="rId9"/>
    <sheet name="10. melléklet" sheetId="45" r:id="rId10"/>
    <sheet name="11. melléklet" sheetId="46" r:id="rId11"/>
    <sheet name="12. melléklet" sheetId="7" r:id="rId12"/>
    <sheet name="13. melléklet" sheetId="28" r:id="rId13"/>
    <sheet name="14. melléklet" sheetId="27" r:id="rId14"/>
    <sheet name="15. melléklet" sheetId="24" r:id="rId15"/>
    <sheet name="16. melléklet" sheetId="40" r:id="rId16"/>
    <sheet name="17.melléklet" sheetId="39" r:id="rId17"/>
    <sheet name="18. melléklet" sheetId="34" r:id="rId18"/>
  </sheets>
  <externalReferences>
    <externalReference r:id="rId19"/>
    <externalReference r:id="rId20"/>
    <externalReference r:id="rId21"/>
    <externalReference r:id="rId22"/>
    <externalReference r:id="rId23"/>
  </externalReferences>
  <definedNames>
    <definedName name="_2Excel_BuiltIn_Print_Area_2_1" localSheetId="12">#REF!</definedName>
    <definedName name="_5Excel_BuiltIn_Print_Area_2_1" localSheetId="5">#REF!</definedName>
    <definedName name="_6Excel_BuiltIn_Print_Area_2_1" localSheetId="6">#REF!</definedName>
    <definedName name="_7Excel_BuiltIn_Print_Area_2_1" localSheetId="7">#REF!</definedName>
    <definedName name="_8Excel_BuiltIn_Print_Area_2_1" localSheetId="11">#REF!</definedName>
    <definedName name="_9Excel_BuiltIn_Print_Area_2_1">#REF!</definedName>
    <definedName name="_c">#REF!</definedName>
    <definedName name="Excel_BuiltIn__FilterDatabase_5" localSheetId="11">'[1]4. sz. melléklet'!#REF!</definedName>
    <definedName name="Excel_BuiltIn__FilterDatabase_5" localSheetId="12">#REF!</definedName>
    <definedName name="Excel_BuiltIn__FilterDatabase_5" localSheetId="5">'[1]4. sz. melléklet'!#REF!</definedName>
    <definedName name="Excel_BuiltIn__FilterDatabase_5" localSheetId="6">'[1]4. sz. melléklet'!#REF!</definedName>
    <definedName name="Excel_BuiltIn__FilterDatabase_5" localSheetId="7">#REF!</definedName>
    <definedName name="Excel_BuiltIn__FilterDatabase_5">#REF!</definedName>
    <definedName name="Excel_BuiltIn__FilterDatabase_5_1">'[2]4. sz. melléklet'!#REF!</definedName>
    <definedName name="Excel_BuiltIn__FilterDatabase_5_10">NA()</definedName>
    <definedName name="Excel_BuiltIn__FilterDatabase_5_11">'[3]4. sz. melléklet'!#REF!</definedName>
    <definedName name="Excel_BuiltIn__FilterDatabase_5_12">'[3]4. sz. melléklet'!#REF!</definedName>
    <definedName name="Excel_BuiltIn__FilterDatabase_5_13" localSheetId="11">#REF!</definedName>
    <definedName name="Excel_BuiltIn__FilterDatabase_5_13" localSheetId="12">#REF!</definedName>
    <definedName name="Excel_BuiltIn__FilterDatabase_5_13" localSheetId="5">#REF!</definedName>
    <definedName name="Excel_BuiltIn__FilterDatabase_5_13" localSheetId="6">#REF!</definedName>
    <definedName name="Excel_BuiltIn__FilterDatabase_5_13" localSheetId="7">#REF!</definedName>
    <definedName name="Excel_BuiltIn__FilterDatabase_5_13">#REF!</definedName>
    <definedName name="Excel_BuiltIn__FilterDatabase_5_15">'[4]4. sz. melléklet'!#REF!</definedName>
    <definedName name="Excel_BuiltIn__FilterDatabase_5_17" localSheetId="11">#REF!</definedName>
    <definedName name="Excel_BuiltIn__FilterDatabase_5_17" localSheetId="12">#REF!</definedName>
    <definedName name="Excel_BuiltIn__FilterDatabase_5_17" localSheetId="5">#REF!</definedName>
    <definedName name="Excel_BuiltIn__FilterDatabase_5_17" localSheetId="6">#REF!</definedName>
    <definedName name="Excel_BuiltIn__FilterDatabase_5_17" localSheetId="7">#REF!</definedName>
    <definedName name="Excel_BuiltIn__FilterDatabase_5_17">#REF!</definedName>
    <definedName name="Excel_BuiltIn__FilterDatabase_5_5">'[5]4.A sz. melléklet'!#REF!</definedName>
    <definedName name="Excel_BuiltIn__FilterDatabase_5_6">'[5]4.B-C. sz. melléklet'!#REF!</definedName>
    <definedName name="Excel_BuiltIn__FilterDatabase_5_7">NA()</definedName>
    <definedName name="Excel_BuiltIn__FilterDatabase_5_8">'[3]4. sz. melléklet'!#REF!</definedName>
    <definedName name="Excel_BuiltIn__FilterDatabase_5_9">'[3]4. sz. melléklet'!#REF!</definedName>
    <definedName name="Excel_BuiltIn_Print_Area_1" localSheetId="11">#REF!</definedName>
    <definedName name="Excel_BuiltIn_Print_Area_1" localSheetId="12">'13. melléklet'!#REF!</definedName>
    <definedName name="Excel_BuiltIn_Print_Area_1" localSheetId="5">#REF!</definedName>
    <definedName name="Excel_BuiltIn_Print_Area_1" localSheetId="6">#REF!</definedName>
    <definedName name="Excel_BuiltIn_Print_Area_1" localSheetId="7">#REF!</definedName>
    <definedName name="Excel_BuiltIn_Print_Area_1">#REF!</definedName>
    <definedName name="Excel_BuiltIn_Print_Area_1_1">NA()</definedName>
    <definedName name="Excel_BuiltIn_Print_Area_1_15" localSheetId="11">#REF!</definedName>
    <definedName name="Excel_BuiltIn_Print_Area_1_15" localSheetId="12">#REF!</definedName>
    <definedName name="Excel_BuiltIn_Print_Area_1_15" localSheetId="5">#REF!</definedName>
    <definedName name="Excel_BuiltIn_Print_Area_1_15" localSheetId="6">#REF!</definedName>
    <definedName name="Excel_BuiltIn_Print_Area_1_15" localSheetId="7">#REF!</definedName>
    <definedName name="Excel_BuiltIn_Print_Area_1_15">#REF!</definedName>
    <definedName name="Excel_BuiltIn_Print_Area_1_21">'[5]18.'!#REF!</definedName>
    <definedName name="Excel_BuiltIn_Print_Area_1_22">'[5]19.'!#REF!</definedName>
    <definedName name="Excel_BuiltIn_Print_Area_2" localSheetId="11">#REF!</definedName>
    <definedName name="Excel_BuiltIn_Print_Area_2" localSheetId="12">#REF!</definedName>
    <definedName name="Excel_BuiltIn_Print_Area_2" localSheetId="5">#REF!</definedName>
    <definedName name="Excel_BuiltIn_Print_Area_2" localSheetId="6">#REF!</definedName>
    <definedName name="Excel_BuiltIn_Print_Area_2" localSheetId="7">#REF!</definedName>
    <definedName name="Excel_BuiltIn_Print_Area_2">#REF!</definedName>
    <definedName name="Excel_BuiltIn_Print_Area_2_1">#REF!</definedName>
    <definedName name="Excel_BuiltIn_Print_Area_2_15" localSheetId="11">#REF!</definedName>
    <definedName name="Excel_BuiltIn_Print_Area_2_15" localSheetId="12">#REF!</definedName>
    <definedName name="Excel_BuiltIn_Print_Area_2_15" localSheetId="5">#REF!</definedName>
    <definedName name="Excel_BuiltIn_Print_Area_2_15" localSheetId="6">#REF!</definedName>
    <definedName name="Excel_BuiltIn_Print_Area_2_15" localSheetId="7">#REF!</definedName>
    <definedName name="Excel_BuiltIn_Print_Area_2_15">#REF!</definedName>
    <definedName name="Excel_BuiltIn_Print_Area_2_5" localSheetId="11">#REF!</definedName>
    <definedName name="Excel_BuiltIn_Print_Area_2_5" localSheetId="12">#REF!</definedName>
    <definedName name="Excel_BuiltIn_Print_Area_2_5" localSheetId="5">#REF!</definedName>
    <definedName name="Excel_BuiltIn_Print_Area_2_5" localSheetId="6">#REF!</definedName>
    <definedName name="Excel_BuiltIn_Print_Area_2_5" localSheetId="7">#REF!</definedName>
    <definedName name="Excel_BuiltIn_Print_Area_2_5">#REF!</definedName>
    <definedName name="Excel_BuiltIn_Print_Area_2_6" localSheetId="11">#REF!</definedName>
    <definedName name="Excel_BuiltIn_Print_Area_2_6" localSheetId="12">#REF!</definedName>
    <definedName name="Excel_BuiltIn_Print_Area_2_6" localSheetId="5">#REF!</definedName>
    <definedName name="Excel_BuiltIn_Print_Area_2_6" localSheetId="6">#REF!</definedName>
    <definedName name="Excel_BuiltIn_Print_Area_2_6" localSheetId="7">#REF!</definedName>
    <definedName name="Excel_BuiltIn_Print_Area_2_6">#REF!</definedName>
    <definedName name="Excel_BuiltIn_Print_Titles_6">'[5]4.B-C. sz. melléklet'!#REF!</definedName>
    <definedName name="fff">#REF!</definedName>
    <definedName name="Maradvány">#REF!</definedName>
    <definedName name="_xlnm.Print_Titles" localSheetId="2">'3. melléklet'!$5:$7</definedName>
    <definedName name="_xlnm.Print_Titles" localSheetId="3">'4. melléklet'!$5:$7</definedName>
    <definedName name="_xlnm.Print_Titles" localSheetId="4">'5. melléklet'!$5:$7</definedName>
    <definedName name="_xlnm.Print_Area" localSheetId="0">'1. melléklet'!$A$1:$N$72</definedName>
    <definedName name="_xlnm.Print_Area" localSheetId="9">'10. melléklet'!$A$1:$D$33</definedName>
    <definedName name="_xlnm.Print_Area" localSheetId="10">'11. melléklet'!$A$1:$D$21</definedName>
    <definedName name="_xlnm.Print_Area" localSheetId="11">'12. melléklet'!$A$1:$D$7</definedName>
    <definedName name="_xlnm.Print_Area" localSheetId="12">'13. melléklet'!$A$1:$I$38</definedName>
    <definedName name="_xlnm.Print_Area" localSheetId="14">'15. melléklet'!$A$1:$K$44</definedName>
    <definedName name="_xlnm.Print_Area" localSheetId="1">'2. melléklet'!$A$1:$J$74</definedName>
    <definedName name="_xlnm.Print_Area" localSheetId="2">'3. melléklet'!$A$1:$T$23</definedName>
    <definedName name="_xlnm.Print_Area" localSheetId="3">'4. melléklet'!$A$1:$T$23</definedName>
    <definedName name="_xlnm.Print_Area" localSheetId="4">'5. melléklet'!$A$1:$T$23</definedName>
    <definedName name="_xlnm.Print_Area" localSheetId="7">'8. melléklet'!$A$1:$E$13</definedName>
    <definedName name="SHARED_FORMULA_1_10_1_10_2" localSheetId="11">SUM(#REF!,#REF!,#REF!,#REF!,#REF!,#REF!)</definedName>
    <definedName name="SHARED_FORMULA_1_10_1_10_2" localSheetId="5">SUM(#REF!,#REF!,#REF!,#REF!,#REF!,#REF!)</definedName>
    <definedName name="SHARED_FORMULA_1_10_1_10_2" localSheetId="6">SUM(#REF!,#REF!,#REF!,#REF!,#REF!,#REF!)</definedName>
    <definedName name="SHARED_FORMULA_1_10_1_10_2">SUM(#REF!,#REF!,#REF!,#REF!,#REF!,#REF!)</definedName>
    <definedName name="SHARED_FORMULA_1_26_1_26_2" localSheetId="11">SUM(#REF!,#REF!,#REF!)</definedName>
    <definedName name="SHARED_FORMULA_1_26_1_26_2" localSheetId="5">SUM(#REF!,#REF!,#REF!)</definedName>
    <definedName name="SHARED_FORMULA_1_26_1_26_2" localSheetId="6">SUM(#REF!,#REF!,#REF!)</definedName>
    <definedName name="SHARED_FORMULA_1_26_1_26_2">SUM(#REF!,#REF!,#REF!)</definedName>
    <definedName name="SHARED_FORMULA_1_38_1_38_8" localSheetId="11">SUM(#REF!)</definedName>
    <definedName name="SHARED_FORMULA_1_38_1_38_8" localSheetId="5">SUM(#REF!)</definedName>
    <definedName name="SHARED_FORMULA_1_38_1_38_8" localSheetId="6">SUM(#REF!)</definedName>
    <definedName name="SHARED_FORMULA_1_38_1_38_8">SUM(#REF!)</definedName>
    <definedName name="SHARED_FORMULA_1_42_1_42_8" localSheetId="11">SUM(#REF!,#REF!)</definedName>
    <definedName name="SHARED_FORMULA_1_42_1_42_8" localSheetId="5">SUM(#REF!,#REF!)</definedName>
    <definedName name="SHARED_FORMULA_1_42_1_42_8" localSheetId="6">SUM(#REF!,#REF!)</definedName>
    <definedName name="SHARED_FORMULA_1_42_1_42_8">SUM(#REF!,#REF!)</definedName>
    <definedName name="SHARED_FORMULA_10_41_10_41_2" localSheetId="9">SUM(#REF!+#REF!+#REF!)</definedName>
    <definedName name="SHARED_FORMULA_10_41_10_41_2" localSheetId="10">SUM(#REF!+#REF!+#REF!)</definedName>
    <definedName name="SHARED_FORMULA_10_41_10_41_2" localSheetId="11">SUM(#REF!+#REF!+#REF!)</definedName>
    <definedName name="SHARED_FORMULA_10_41_10_41_2" localSheetId="5">SUM(#REF!+#REF!+#REF!)</definedName>
    <definedName name="SHARED_FORMULA_10_41_10_41_2" localSheetId="6">SUM(#REF!+#REF!+#REF!)</definedName>
    <definedName name="SHARED_FORMULA_10_41_10_41_2" localSheetId="8">SUM(#REF!+#REF!+#REF!)</definedName>
    <definedName name="SHARED_FORMULA_10_41_10_41_2">SUM(#REF!+#REF!+#REF!)</definedName>
    <definedName name="SHARED_FORMULA_10_5_10_5_2" localSheetId="9">SUM(#REF!+#REF!+#REF!)</definedName>
    <definedName name="SHARED_FORMULA_10_5_10_5_2" localSheetId="10">SUM(#REF!+#REF!+#REF!)</definedName>
    <definedName name="SHARED_FORMULA_10_5_10_5_2" localSheetId="11">SUM(#REF!+#REF!+#REF!)</definedName>
    <definedName name="SHARED_FORMULA_10_5_10_5_2" localSheetId="5">SUM(#REF!+#REF!+#REF!)</definedName>
    <definedName name="SHARED_FORMULA_10_5_10_5_2" localSheetId="6">SUM(#REF!+#REF!+#REF!)</definedName>
    <definedName name="SHARED_FORMULA_10_5_10_5_2" localSheetId="8">SUM(#REF!+#REF!+#REF!)</definedName>
    <definedName name="SHARED_FORMULA_10_5_10_5_2">SUM(#REF!+#REF!+#REF!)</definedName>
    <definedName name="SHARED_FORMULA_11_40_11_40_2" localSheetId="9">SUM(#REF!+#REF!+#REF!)</definedName>
    <definedName name="SHARED_FORMULA_11_40_11_40_2" localSheetId="10">SUM(#REF!+#REF!+#REF!)</definedName>
    <definedName name="SHARED_FORMULA_11_40_11_40_2" localSheetId="11">SUM(#REF!+#REF!+#REF!)</definedName>
    <definedName name="SHARED_FORMULA_11_40_11_40_2" localSheetId="5">SUM(#REF!+#REF!+#REF!)</definedName>
    <definedName name="SHARED_FORMULA_11_40_11_40_2" localSheetId="6">SUM(#REF!+#REF!+#REF!)</definedName>
    <definedName name="SHARED_FORMULA_11_40_11_40_2" localSheetId="8">SUM(#REF!+#REF!+#REF!)</definedName>
    <definedName name="SHARED_FORMULA_11_40_11_40_2">SUM(#REF!+#REF!+#REF!)</definedName>
    <definedName name="SHARED_FORMULA_11_5_11_5_2" localSheetId="9">SUM(#REF!+#REF!+#REF!)</definedName>
    <definedName name="SHARED_FORMULA_11_5_11_5_2" localSheetId="10">SUM(#REF!+#REF!+#REF!)</definedName>
    <definedName name="SHARED_FORMULA_11_5_11_5_2" localSheetId="11">SUM(#REF!+#REF!+#REF!)</definedName>
    <definedName name="SHARED_FORMULA_11_5_11_5_2" localSheetId="5">SUM(#REF!+#REF!+#REF!)</definedName>
    <definedName name="SHARED_FORMULA_11_5_11_5_2" localSheetId="6">SUM(#REF!+#REF!+#REF!)</definedName>
    <definedName name="SHARED_FORMULA_11_5_11_5_2" localSheetId="8">SUM(#REF!+#REF!+#REF!)</definedName>
    <definedName name="SHARED_FORMULA_11_5_11_5_2">SUM(#REF!+#REF!+#REF!)</definedName>
    <definedName name="SHARED_FORMULA_12_13_12_13_3" localSheetId="9">SUM(#REF!+#REF!+#REF!)</definedName>
    <definedName name="SHARED_FORMULA_12_13_12_13_3" localSheetId="10">SUM(#REF!+#REF!+#REF!)</definedName>
    <definedName name="SHARED_FORMULA_12_13_12_13_3" localSheetId="11">SUM(#REF!+#REF!+#REF!)</definedName>
    <definedName name="SHARED_FORMULA_12_13_12_13_3" localSheetId="5">SUM(#REF!+#REF!+#REF!)</definedName>
    <definedName name="SHARED_FORMULA_12_13_12_13_3" localSheetId="6">SUM(#REF!+#REF!+#REF!)</definedName>
    <definedName name="SHARED_FORMULA_12_13_12_13_3" localSheetId="8">SUM(#REF!+#REF!+#REF!)</definedName>
    <definedName name="SHARED_FORMULA_12_13_12_13_3">SUM(#REF!+#REF!+#REF!)</definedName>
    <definedName name="SHARED_FORMULA_12_133_12_133_5" localSheetId="11">SUM(#REF!)-#REF!-#REF!-#REF!</definedName>
    <definedName name="SHARED_FORMULA_12_133_12_133_5" localSheetId="5">SUM(#REF!)-#REF!-#REF!-#REF!</definedName>
    <definedName name="SHARED_FORMULA_12_133_12_133_5" localSheetId="6">SUM(#REF!)-#REF!-#REF!-#REF!</definedName>
    <definedName name="SHARED_FORMULA_12_133_12_133_5">SUM(#REF!)-#REF!-#REF!-#REF!</definedName>
    <definedName name="SHARED_FORMULA_12_40_12_40_2" localSheetId="11">SUM(#REF!+#REF!+#REF!)</definedName>
    <definedName name="SHARED_FORMULA_12_40_12_40_2" localSheetId="5">SUM(#REF!+#REF!+#REF!)</definedName>
    <definedName name="SHARED_FORMULA_12_40_12_40_2" localSheetId="6">SUM(#REF!+#REF!+#REF!)</definedName>
    <definedName name="SHARED_FORMULA_12_40_12_40_2">SUM(#REF!+#REF!+#REF!)</definedName>
    <definedName name="SHARED_FORMULA_12_5_12_5_2" localSheetId="11">SUM(#REF!+#REF!+#REF!)</definedName>
    <definedName name="SHARED_FORMULA_12_5_12_5_2" localSheetId="5">SUM(#REF!+#REF!+#REF!)</definedName>
    <definedName name="SHARED_FORMULA_12_5_12_5_2" localSheetId="6">SUM(#REF!+#REF!+#REF!)</definedName>
    <definedName name="SHARED_FORMULA_12_5_12_5_2">SUM(#REF!+#REF!+#REF!)</definedName>
    <definedName name="SHARED_FORMULA_12_5_12_5_3" localSheetId="11">SUM(#REF!+#REF!+#REF!)</definedName>
    <definedName name="SHARED_FORMULA_12_5_12_5_3" localSheetId="5">SUM(#REF!+#REF!+#REF!)</definedName>
    <definedName name="SHARED_FORMULA_12_5_12_5_3" localSheetId="6">SUM(#REF!+#REF!+#REF!)</definedName>
    <definedName name="SHARED_FORMULA_12_5_12_5_3">SUM(#REF!+#REF!+#REF!)</definedName>
    <definedName name="SHARED_FORMULA_12_6_12_6_0" localSheetId="11">#REF!/#REF!*100</definedName>
    <definedName name="SHARED_FORMULA_12_6_12_6_0" localSheetId="5">#REF!/#REF!*100</definedName>
    <definedName name="SHARED_FORMULA_12_6_12_6_0" localSheetId="6">#REF!/#REF!*100</definedName>
    <definedName name="SHARED_FORMULA_12_6_12_6_0">#REF!/#REF!*100</definedName>
    <definedName name="SHARED_FORMULA_13_105_13_105_5" localSheetId="11">SUM(#REF!)-#REF!</definedName>
    <definedName name="SHARED_FORMULA_13_105_13_105_5" localSheetId="5">SUM(#REF!)-#REF!</definedName>
    <definedName name="SHARED_FORMULA_13_105_13_105_5" localSheetId="6">SUM(#REF!)-#REF!</definedName>
    <definedName name="SHARED_FORMULA_13_105_13_105_5">SUM(#REF!)-#REF!</definedName>
    <definedName name="SHARED_FORMULA_13_3_13_3_5" localSheetId="11">SUM(#REF!)-#REF!</definedName>
    <definedName name="SHARED_FORMULA_13_3_13_3_5" localSheetId="5">SUM(#REF!)-#REF!</definedName>
    <definedName name="SHARED_FORMULA_13_3_13_3_5" localSheetId="6">SUM(#REF!)-#REF!</definedName>
    <definedName name="SHARED_FORMULA_13_3_13_3_5">SUM(#REF!)-#REF!</definedName>
    <definedName name="SHARED_FORMULA_13_41_13_41_5" localSheetId="11">SUM(#REF!)-#REF!</definedName>
    <definedName name="SHARED_FORMULA_13_41_13_41_5" localSheetId="5">SUM(#REF!)-#REF!</definedName>
    <definedName name="SHARED_FORMULA_13_41_13_41_5" localSheetId="6">SUM(#REF!)-#REF!</definedName>
    <definedName name="SHARED_FORMULA_13_41_13_41_5">SUM(#REF!)-#REF!</definedName>
    <definedName name="SHARED_FORMULA_13_73_13_73_5" localSheetId="11">SUM(#REF!)-#REF!</definedName>
    <definedName name="SHARED_FORMULA_13_73_13_73_5" localSheetId="5">SUM(#REF!)-#REF!</definedName>
    <definedName name="SHARED_FORMULA_13_73_13_73_5" localSheetId="6">SUM(#REF!)-#REF!</definedName>
    <definedName name="SHARED_FORMULA_13_73_13_73_5">SUM(#REF!)-#REF!</definedName>
    <definedName name="SHARED_FORMULA_13_9_13_9_3" localSheetId="11">SUM(#REF!+#REF!+#REF!)</definedName>
    <definedName name="SHARED_FORMULA_13_9_13_9_3" localSheetId="5">SUM(#REF!+#REF!+#REF!)</definedName>
    <definedName name="SHARED_FORMULA_13_9_13_9_3" localSheetId="6">SUM(#REF!+#REF!+#REF!)</definedName>
    <definedName name="SHARED_FORMULA_13_9_13_9_3">SUM(#REF!+#REF!+#REF!)</definedName>
    <definedName name="SHARED_FORMULA_14_102_14_102_5" localSheetId="11">#REF!</definedName>
    <definedName name="SHARED_FORMULA_14_102_14_102_5" localSheetId="5">#REF!</definedName>
    <definedName name="SHARED_FORMULA_14_102_14_102_5" localSheetId="6">#REF!</definedName>
    <definedName name="SHARED_FORMULA_14_102_14_102_5">#REF!</definedName>
    <definedName name="SHARED_FORMULA_14_121_14_121_5" localSheetId="11">#REF!+#REF!+#REF!+#REF!</definedName>
    <definedName name="SHARED_FORMULA_14_121_14_121_5" localSheetId="5">#REF!+#REF!+#REF!+#REF!</definedName>
    <definedName name="SHARED_FORMULA_14_121_14_121_5" localSheetId="6">#REF!+#REF!+#REF!+#REF!</definedName>
    <definedName name="SHARED_FORMULA_14_121_14_121_5">#REF!+#REF!+#REF!+#REF!</definedName>
    <definedName name="SHARED_FORMULA_14_131_14_131_5" localSheetId="11">#REF!+#REF!+#REF!+#REF!+#REF!+#REF!+#REF!+#REF!+#REF!+#REF!+#REF!+#REF!+#REF!+#REF!+#REF!+#REF!+#REF!+#REF!+#REF!+#REF!+#REF!+#REF!+#REF!</definedName>
    <definedName name="SHARED_FORMULA_14_131_14_131_5" localSheetId="5">#REF!+#REF!+#REF!+#REF!+#REF!+#REF!+#REF!+#REF!+#REF!+#REF!+#REF!+#REF!+#REF!+#REF!+#REF!+#REF!+#REF!+#REF!+#REF!+#REF!+#REF!+#REF!+#REF!</definedName>
    <definedName name="SHARED_FORMULA_14_131_14_131_5" localSheetId="6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11">#REF!+#REF!</definedName>
    <definedName name="SHARED_FORMULA_14_150_14_150_5" localSheetId="5">#REF!+#REF!</definedName>
    <definedName name="SHARED_FORMULA_14_150_14_150_5" localSheetId="6">#REF!+#REF!</definedName>
    <definedName name="SHARED_FORMULA_14_150_14_150_5">#REF!+#REF!</definedName>
    <definedName name="SHARED_FORMULA_14_151_14_151_5" localSheetId="11">#REF!-#REF!</definedName>
    <definedName name="SHARED_FORMULA_14_151_14_151_5" localSheetId="5">#REF!-#REF!</definedName>
    <definedName name="SHARED_FORMULA_14_151_14_151_5" localSheetId="6">#REF!-#REF!</definedName>
    <definedName name="SHARED_FORMULA_14_151_14_151_5">#REF!-#REF!</definedName>
    <definedName name="SHARED_FORMULA_14_71_14_71_5" localSheetId="11">#REF!+#REF!+#REF!+#REF!</definedName>
    <definedName name="SHARED_FORMULA_14_71_14_71_5" localSheetId="5">#REF!+#REF!+#REF!+#REF!</definedName>
    <definedName name="SHARED_FORMULA_14_71_14_71_5" localSheetId="6">#REF!+#REF!+#REF!+#REF!</definedName>
    <definedName name="SHARED_FORMULA_14_71_14_71_5">#REF!+#REF!+#REF!+#REF!</definedName>
    <definedName name="SHARED_FORMULA_14_72_14_72_5" localSheetId="11">#REF!+#REF!+#REF!+#REF!</definedName>
    <definedName name="SHARED_FORMULA_14_72_14_72_5" localSheetId="5">#REF!+#REF!+#REF!+#REF!</definedName>
    <definedName name="SHARED_FORMULA_14_72_14_72_5" localSheetId="6">#REF!+#REF!+#REF!+#REF!</definedName>
    <definedName name="SHARED_FORMULA_14_72_14_72_5">#REF!+#REF!+#REF!+#REF!</definedName>
    <definedName name="SHARED_FORMULA_14_73_14_73_5" localSheetId="11">#REF!+#REF!+#REF!+#REF!</definedName>
    <definedName name="SHARED_FORMULA_14_73_14_73_5" localSheetId="5">#REF!+#REF!+#REF!+#REF!</definedName>
    <definedName name="SHARED_FORMULA_14_73_14_73_5" localSheetId="6">#REF!+#REF!+#REF!+#REF!</definedName>
    <definedName name="SHARED_FORMULA_14_73_14_73_5">#REF!+#REF!+#REF!+#REF!</definedName>
    <definedName name="SHARED_FORMULA_14_74_14_74_5" localSheetId="11">#REF!+#REF!+#REF!+#REF!</definedName>
    <definedName name="SHARED_FORMULA_14_74_14_74_5" localSheetId="5">#REF!+#REF!+#REF!+#REF!</definedName>
    <definedName name="SHARED_FORMULA_14_74_14_74_5" localSheetId="6">#REF!+#REF!+#REF!+#REF!</definedName>
    <definedName name="SHARED_FORMULA_14_74_14_74_5">#REF!+#REF!+#REF!+#REF!</definedName>
    <definedName name="SHARED_FORMULA_14_75_14_75_5" localSheetId="11">#REF!+#REF!+#REF!+#REF!</definedName>
    <definedName name="SHARED_FORMULA_14_75_14_75_5" localSheetId="5">#REF!+#REF!+#REF!+#REF!</definedName>
    <definedName name="SHARED_FORMULA_14_75_14_75_5" localSheetId="6">#REF!+#REF!+#REF!+#REF!</definedName>
    <definedName name="SHARED_FORMULA_14_75_14_75_5">#REF!+#REF!+#REF!+#REF!</definedName>
    <definedName name="SHARED_FORMULA_14_86_14_86_5" localSheetId="11">#REF!+#REF!</definedName>
    <definedName name="SHARED_FORMULA_14_86_14_86_5" localSheetId="5">#REF!+#REF!</definedName>
    <definedName name="SHARED_FORMULA_14_86_14_86_5" localSheetId="6">#REF!+#REF!</definedName>
    <definedName name="SHARED_FORMULA_14_86_14_86_5">#REF!+#REF!</definedName>
    <definedName name="SHARED_FORMULA_14_9_14_9_3" localSheetId="11">SUM(#REF!+#REF!+#REF!)</definedName>
    <definedName name="SHARED_FORMULA_14_9_14_9_3" localSheetId="5">SUM(#REF!+#REF!+#REF!)</definedName>
    <definedName name="SHARED_FORMULA_14_9_14_9_3" localSheetId="6">SUM(#REF!+#REF!+#REF!)</definedName>
    <definedName name="SHARED_FORMULA_14_9_14_9_3">SUM(#REF!+#REF!+#REF!)</definedName>
    <definedName name="SHARED_FORMULA_16_112_16_112_5" localSheetId="11">#REF!</definedName>
    <definedName name="SHARED_FORMULA_16_112_16_112_5" localSheetId="5">#REF!</definedName>
    <definedName name="SHARED_FORMULA_16_112_16_112_5" localSheetId="6">#REF!</definedName>
    <definedName name="SHARED_FORMULA_16_112_16_112_5">#REF!</definedName>
    <definedName name="SHARED_FORMULA_17_108_17_108_5" localSheetId="11">#REF!</definedName>
    <definedName name="SHARED_FORMULA_17_108_17_108_5" localSheetId="5">#REF!</definedName>
    <definedName name="SHARED_FORMULA_17_108_17_108_5" localSheetId="6">#REF!</definedName>
    <definedName name="SHARED_FORMULA_17_108_17_108_5">#REF!</definedName>
    <definedName name="SHARED_FORMULA_17_117_17_117_5" localSheetId="11">#REF!</definedName>
    <definedName name="SHARED_FORMULA_17_117_17_117_5" localSheetId="5">#REF!</definedName>
    <definedName name="SHARED_FORMULA_17_117_17_117_5" localSheetId="6">#REF!</definedName>
    <definedName name="SHARED_FORMULA_17_117_17_117_5">#REF!</definedName>
    <definedName name="SHARED_FORMULA_17_127_17_127_5" localSheetId="11">#REF!</definedName>
    <definedName name="SHARED_FORMULA_17_127_17_127_5" localSheetId="5">#REF!</definedName>
    <definedName name="SHARED_FORMULA_17_127_17_127_5" localSheetId="6">#REF!</definedName>
    <definedName name="SHARED_FORMULA_17_127_17_127_5">#REF!</definedName>
    <definedName name="SHARED_FORMULA_17_22_17_22_5" localSheetId="11">#REF!</definedName>
    <definedName name="SHARED_FORMULA_17_22_17_22_5" localSheetId="5">#REF!</definedName>
    <definedName name="SHARED_FORMULA_17_22_17_22_5" localSheetId="6">#REF!</definedName>
    <definedName name="SHARED_FORMULA_17_22_17_22_5">#REF!</definedName>
    <definedName name="SHARED_FORMULA_17_27_17_27_5" localSheetId="11">#REF!</definedName>
    <definedName name="SHARED_FORMULA_17_27_17_27_5" localSheetId="5">#REF!</definedName>
    <definedName name="SHARED_FORMULA_17_27_17_27_5" localSheetId="6">#REF!</definedName>
    <definedName name="SHARED_FORMULA_17_27_17_27_5">#REF!</definedName>
    <definedName name="SHARED_FORMULA_17_32_17_32_5" localSheetId="11">#REF!</definedName>
    <definedName name="SHARED_FORMULA_17_32_17_32_5" localSheetId="5">#REF!</definedName>
    <definedName name="SHARED_FORMULA_17_32_17_32_5" localSheetId="6">#REF!</definedName>
    <definedName name="SHARED_FORMULA_17_32_17_32_5">#REF!</definedName>
    <definedName name="SHARED_FORMULA_17_37_17_37_5" localSheetId="11">#REF!</definedName>
    <definedName name="SHARED_FORMULA_17_37_17_37_5" localSheetId="5">#REF!</definedName>
    <definedName name="SHARED_FORMULA_17_37_17_37_5" localSheetId="6">#REF!</definedName>
    <definedName name="SHARED_FORMULA_17_37_17_37_5">#REF!</definedName>
    <definedName name="SHARED_FORMULA_17_4_17_4_5" localSheetId="11">#REF!</definedName>
    <definedName name="SHARED_FORMULA_17_4_17_4_5" localSheetId="5">#REF!</definedName>
    <definedName name="SHARED_FORMULA_17_4_17_4_5" localSheetId="6">#REF!</definedName>
    <definedName name="SHARED_FORMULA_17_4_17_4_5">#REF!</definedName>
    <definedName name="SHARED_FORMULA_17_43_17_43_5" localSheetId="11">#REF!</definedName>
    <definedName name="SHARED_FORMULA_17_43_17_43_5" localSheetId="5">#REF!</definedName>
    <definedName name="SHARED_FORMULA_17_43_17_43_5" localSheetId="6">#REF!</definedName>
    <definedName name="SHARED_FORMULA_17_43_17_43_5">#REF!</definedName>
    <definedName name="SHARED_FORMULA_17_47_17_47_5" localSheetId="11">#REF!</definedName>
    <definedName name="SHARED_FORMULA_17_47_17_47_5" localSheetId="5">#REF!</definedName>
    <definedName name="SHARED_FORMULA_17_47_17_47_5" localSheetId="6">#REF!</definedName>
    <definedName name="SHARED_FORMULA_17_47_17_47_5">#REF!</definedName>
    <definedName name="SHARED_FORMULA_17_52_17_52_5" localSheetId="11">#REF!</definedName>
    <definedName name="SHARED_FORMULA_17_52_17_52_5" localSheetId="5">#REF!</definedName>
    <definedName name="SHARED_FORMULA_17_52_17_52_5" localSheetId="6">#REF!</definedName>
    <definedName name="SHARED_FORMULA_17_52_17_52_5">#REF!</definedName>
    <definedName name="SHARED_FORMULA_17_57_17_57_5" localSheetId="11">#REF!</definedName>
    <definedName name="SHARED_FORMULA_17_57_17_57_5" localSheetId="5">#REF!</definedName>
    <definedName name="SHARED_FORMULA_17_57_17_57_5" localSheetId="6">#REF!</definedName>
    <definedName name="SHARED_FORMULA_17_57_17_57_5">#REF!</definedName>
    <definedName name="SHARED_FORMULA_17_62_17_62_5" localSheetId="11">#REF!</definedName>
    <definedName name="SHARED_FORMULA_17_62_17_62_5" localSheetId="5">#REF!</definedName>
    <definedName name="SHARED_FORMULA_17_62_17_62_5" localSheetId="6">#REF!</definedName>
    <definedName name="SHARED_FORMULA_17_62_17_62_5">#REF!</definedName>
    <definedName name="SHARED_FORMULA_17_67_17_67_5" localSheetId="11">#REF!</definedName>
    <definedName name="SHARED_FORMULA_17_67_17_67_5" localSheetId="5">#REF!</definedName>
    <definedName name="SHARED_FORMULA_17_67_17_67_5" localSheetId="6">#REF!</definedName>
    <definedName name="SHARED_FORMULA_17_67_17_67_5">#REF!</definedName>
    <definedName name="SHARED_FORMULA_17_77_17_77_5" localSheetId="11">#REF!</definedName>
    <definedName name="SHARED_FORMULA_17_77_17_77_5" localSheetId="5">#REF!</definedName>
    <definedName name="SHARED_FORMULA_17_77_17_77_5" localSheetId="6">#REF!</definedName>
    <definedName name="SHARED_FORMULA_17_77_17_77_5">#REF!</definedName>
    <definedName name="SHARED_FORMULA_17_82_17_82_5" localSheetId="11">#REF!</definedName>
    <definedName name="SHARED_FORMULA_17_82_17_82_5" localSheetId="5">#REF!</definedName>
    <definedName name="SHARED_FORMULA_17_82_17_82_5" localSheetId="6">#REF!</definedName>
    <definedName name="SHARED_FORMULA_17_82_17_82_5">#REF!</definedName>
    <definedName name="SHARED_FORMULA_17_9_17_9_5" localSheetId="11">#REF!</definedName>
    <definedName name="SHARED_FORMULA_17_9_17_9_5" localSheetId="5">#REF!</definedName>
    <definedName name="SHARED_FORMULA_17_9_17_9_5" localSheetId="6">#REF!</definedName>
    <definedName name="SHARED_FORMULA_17_9_17_9_5">#REF!</definedName>
    <definedName name="SHARED_FORMULA_17_92_17_92_5" localSheetId="11">#REF!</definedName>
    <definedName name="SHARED_FORMULA_17_92_17_92_5" localSheetId="5">#REF!</definedName>
    <definedName name="SHARED_FORMULA_17_92_17_92_5" localSheetId="6">#REF!</definedName>
    <definedName name="SHARED_FORMULA_17_92_17_92_5">#REF!</definedName>
    <definedName name="SHARED_FORMULA_17_97_17_97_5" localSheetId="11">#REF!</definedName>
    <definedName name="SHARED_FORMULA_17_97_17_97_5" localSheetId="5">#REF!</definedName>
    <definedName name="SHARED_FORMULA_17_97_17_97_5" localSheetId="6">#REF!</definedName>
    <definedName name="SHARED_FORMULA_17_97_17_97_5">#REF!</definedName>
    <definedName name="SHARED_FORMULA_2_102_2_102_5" localSheetId="11">#REF!</definedName>
    <definedName name="SHARED_FORMULA_2_102_2_102_5" localSheetId="5">#REF!</definedName>
    <definedName name="SHARED_FORMULA_2_102_2_102_5" localSheetId="6">#REF!</definedName>
    <definedName name="SHARED_FORMULA_2_102_2_102_5">#REF!</definedName>
    <definedName name="SHARED_FORMULA_2_107_2_107_5" localSheetId="11">#REF!</definedName>
    <definedName name="SHARED_FORMULA_2_107_2_107_5" localSheetId="5">#REF!</definedName>
    <definedName name="SHARED_FORMULA_2_107_2_107_5" localSheetId="6">#REF!</definedName>
    <definedName name="SHARED_FORMULA_2_107_2_107_5">#REF!</definedName>
    <definedName name="SHARED_FORMULA_2_112_2_112_5" localSheetId="11">#REF!</definedName>
    <definedName name="SHARED_FORMULA_2_112_2_112_5" localSheetId="5">#REF!</definedName>
    <definedName name="SHARED_FORMULA_2_112_2_112_5" localSheetId="6">#REF!</definedName>
    <definedName name="SHARED_FORMULA_2_112_2_112_5">#REF!</definedName>
    <definedName name="SHARED_FORMULA_2_121_2_121_5" localSheetId="11">#REF!+#REF!+#REF!+#REF!</definedName>
    <definedName name="SHARED_FORMULA_2_121_2_121_5" localSheetId="5">#REF!+#REF!+#REF!+#REF!</definedName>
    <definedName name="SHARED_FORMULA_2_121_2_121_5" localSheetId="6">#REF!+#REF!+#REF!+#REF!</definedName>
    <definedName name="SHARED_FORMULA_2_121_2_121_5">#REF!+#REF!+#REF!+#REF!</definedName>
    <definedName name="SHARED_FORMULA_2_122_2_122_5" localSheetId="11">#REF!+#REF!+#REF!+#REF!</definedName>
    <definedName name="SHARED_FORMULA_2_122_2_122_5" localSheetId="5">#REF!+#REF!+#REF!+#REF!</definedName>
    <definedName name="SHARED_FORMULA_2_122_2_122_5" localSheetId="6">#REF!+#REF!+#REF!+#REF!</definedName>
    <definedName name="SHARED_FORMULA_2_122_2_122_5">#REF!+#REF!+#REF!+#REF!</definedName>
    <definedName name="SHARED_FORMULA_2_123_2_123_5" localSheetId="11">#REF!+#REF!+#REF!+#REF!</definedName>
    <definedName name="SHARED_FORMULA_2_123_2_123_5" localSheetId="5">#REF!+#REF!+#REF!+#REF!</definedName>
    <definedName name="SHARED_FORMULA_2_123_2_123_5" localSheetId="6">#REF!+#REF!+#REF!+#REF!</definedName>
    <definedName name="SHARED_FORMULA_2_123_2_123_5">#REF!+#REF!+#REF!+#REF!</definedName>
    <definedName name="SHARED_FORMULA_2_124_2_124_5" localSheetId="11">#REF!+#REF!+#REF!+#REF!</definedName>
    <definedName name="SHARED_FORMULA_2_124_2_124_5" localSheetId="5">#REF!+#REF!+#REF!+#REF!</definedName>
    <definedName name="SHARED_FORMULA_2_124_2_124_5" localSheetId="6">#REF!+#REF!+#REF!+#REF!</definedName>
    <definedName name="SHARED_FORMULA_2_124_2_124_5">#REF!+#REF!+#REF!+#REF!</definedName>
    <definedName name="SHARED_FORMULA_2_125_2_125_5" localSheetId="11">#REF!+#REF!+#REF!+#REF!</definedName>
    <definedName name="SHARED_FORMULA_2_125_2_125_5" localSheetId="5">#REF!+#REF!+#REF!+#REF!</definedName>
    <definedName name="SHARED_FORMULA_2_125_2_125_5" localSheetId="6">#REF!+#REF!+#REF!+#REF!</definedName>
    <definedName name="SHARED_FORMULA_2_125_2_125_5">#REF!+#REF!+#REF!+#REF!</definedName>
    <definedName name="SHARED_FORMULA_2_127_2_127_5" localSheetId="11">#REF!</definedName>
    <definedName name="SHARED_FORMULA_2_127_2_127_5" localSheetId="5">#REF!</definedName>
    <definedName name="SHARED_FORMULA_2_127_2_127_5" localSheetId="6">#REF!</definedName>
    <definedName name="SHARED_FORMULA_2_127_2_127_5">#REF!</definedName>
    <definedName name="SHARED_FORMULA_2_131_2_131_5" localSheetId="11">#REF!+#REF!+#REF!+#REF!+#REF!+#REF!+#REF!+#REF!+#REF!+#REF!+#REF!+#REF!+#REF!+#REF!+#REF!+#REF!+#REF!+#REF!+#REF!+#REF!+#REF!+#REF!+#REF!</definedName>
    <definedName name="SHARED_FORMULA_2_131_2_131_5" localSheetId="5">#REF!+#REF!+#REF!+#REF!+#REF!+#REF!+#REF!+#REF!+#REF!+#REF!+#REF!+#REF!+#REF!+#REF!+#REF!+#REF!+#REF!+#REF!+#REF!+#REF!+#REF!+#REF!+#REF!</definedName>
    <definedName name="SHARED_FORMULA_2_131_2_131_5" localSheetId="6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11">#REF!+#REF!+#REF!+#REF!+#REF!+#REF!+#REF!+#REF!+#REF!+#REF!+#REF!+#REF!+#REF!+#REF!+#REF!+#REF!+#REF!+#REF!+#REF!+#REF!+#REF!+#REF!+#REF!</definedName>
    <definedName name="SHARED_FORMULA_2_132_2_132_5" localSheetId="5">#REF!+#REF!+#REF!+#REF!+#REF!+#REF!+#REF!+#REF!+#REF!+#REF!+#REF!+#REF!+#REF!+#REF!+#REF!+#REF!+#REF!+#REF!+#REF!+#REF!+#REF!+#REF!+#REF!</definedName>
    <definedName name="SHARED_FORMULA_2_132_2_132_5" localSheetId="6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11">#REF!+#REF!+#REF!+#REF!+#REF!+#REF!+#REF!+#REF!+#REF!+#REF!+#REF!+#REF!+#REF!+#REF!+#REF!+#REF!+#REF!+#REF!+#REF!+#REF!+#REF!+#REF!+#REF!</definedName>
    <definedName name="SHARED_FORMULA_2_134_2_134_5" localSheetId="5">#REF!+#REF!+#REF!+#REF!+#REF!+#REF!+#REF!+#REF!+#REF!+#REF!+#REF!+#REF!+#REF!+#REF!+#REF!+#REF!+#REF!+#REF!+#REF!+#REF!+#REF!+#REF!+#REF!</definedName>
    <definedName name="SHARED_FORMULA_2_134_2_134_5" localSheetId="6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11">#REF!+#REF!+#REF!+#REF!+#REF!+#REF!+#REF!+#REF!+#REF!+#REF!+#REF!+#REF!+#REF!+#REF!+#REF!+#REF!+#REF!+#REF!+#REF!+#REF!+#REF!+#REF!+#REF!</definedName>
    <definedName name="SHARED_FORMULA_2_137_2_137_5" localSheetId="5">#REF!+#REF!+#REF!+#REF!+#REF!+#REF!+#REF!+#REF!+#REF!+#REF!+#REF!+#REF!+#REF!+#REF!+#REF!+#REF!+#REF!+#REF!+#REF!+#REF!+#REF!+#REF!+#REF!</definedName>
    <definedName name="SHARED_FORMULA_2_137_2_137_5" localSheetId="6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11">#REF!</definedName>
    <definedName name="SHARED_FORMULA_2_14_2_14_5" localSheetId="5">#REF!</definedName>
    <definedName name="SHARED_FORMULA_2_14_2_14_5" localSheetId="6">#REF!</definedName>
    <definedName name="SHARED_FORMULA_2_14_2_14_5">#REF!</definedName>
    <definedName name="SHARED_FORMULA_2_140_2_140_5" localSheetId="11">#REF!+#REF!+#REF!+#REF!+#REF!+#REF!+#REF!+#REF!+#REF!+#REF!+#REF!+#REF!+#REF!+#REF!+#REF!+#REF!+#REF!+#REF!+#REF!+#REF!+#REF!+#REF!</definedName>
    <definedName name="SHARED_FORMULA_2_140_2_140_5" localSheetId="5">#REF!+#REF!+#REF!+#REF!+#REF!+#REF!+#REF!+#REF!+#REF!+#REF!+#REF!+#REF!+#REF!+#REF!+#REF!+#REF!+#REF!+#REF!+#REF!+#REF!+#REF!+#REF!</definedName>
    <definedName name="SHARED_FORMULA_2_140_2_140_5" localSheetId="6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11">#REF!+#REF!+#REF!+#REF!+#REF!+#REF!+#REF!+#REF!+#REF!+#REF!+#REF!+#REF!+#REF!+#REF!+#REF!+#REF!+#REF!+#REF!+#REF!+#REF!+#REF!+#REF!</definedName>
    <definedName name="SHARED_FORMULA_2_141_2_141_5" localSheetId="5">#REF!+#REF!+#REF!+#REF!+#REF!+#REF!+#REF!+#REF!+#REF!+#REF!+#REF!+#REF!+#REF!+#REF!+#REF!+#REF!+#REF!+#REF!+#REF!+#REF!+#REF!+#REF!</definedName>
    <definedName name="SHARED_FORMULA_2_141_2_141_5" localSheetId="6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11">#REF!+#REF!+#REF!+#REF!+#REF!+#REF!+#REF!+#REF!+#REF!+#REF!+#REF!+#REF!+#REF!+#REF!+#REF!+#REF!+#REF!+#REF!+#REF!+#REF!+#REF!+#REF!</definedName>
    <definedName name="SHARED_FORMULA_2_142_2_142_5" localSheetId="5">#REF!+#REF!+#REF!+#REF!+#REF!+#REF!+#REF!+#REF!+#REF!+#REF!+#REF!+#REF!+#REF!+#REF!+#REF!+#REF!+#REF!+#REF!+#REF!+#REF!+#REF!+#REF!</definedName>
    <definedName name="SHARED_FORMULA_2_142_2_142_5" localSheetId="6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11">#REF!+#REF!+#REF!+#REF!+#REF!+#REF!+#REF!+#REF!+#REF!+#REF!+#REF!+#REF!+#REF!+#REF!+#REF!+#REF!+#REF!+#REF!+#REF!+#REF!+#REF!+#REF!</definedName>
    <definedName name="SHARED_FORMULA_2_143_2_143_5" localSheetId="5">#REF!+#REF!+#REF!+#REF!+#REF!+#REF!+#REF!+#REF!+#REF!+#REF!+#REF!+#REF!+#REF!+#REF!+#REF!+#REF!+#REF!+#REF!+#REF!+#REF!+#REF!+#REF!</definedName>
    <definedName name="SHARED_FORMULA_2_143_2_143_5" localSheetId="6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11">#REF!+#REF!+#REF!+#REF!+#REF!+#REF!+#REF!+#REF!+#REF!+#REF!+#REF!+#REF!+#REF!+#REF!+#REF!+#REF!+#REF!+#REF!+#REF!+#REF!+#REF!+#REF!</definedName>
    <definedName name="SHARED_FORMULA_2_144_2_144_5" localSheetId="5">#REF!+#REF!+#REF!+#REF!+#REF!+#REF!+#REF!+#REF!+#REF!+#REF!+#REF!+#REF!+#REF!+#REF!+#REF!+#REF!+#REF!+#REF!+#REF!+#REF!+#REF!+#REF!</definedName>
    <definedName name="SHARED_FORMULA_2_144_2_144_5" localSheetId="6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11">#REF!+#REF!+#REF!+#REF!+#REF!+#REF!+#REF!+#REF!+#REF!+#REF!+#REF!+#REF!+#REF!+#REF!+#REF!+#REF!+#REF!+#REF!+#REF!+#REF!+#REF!+#REF!</definedName>
    <definedName name="SHARED_FORMULA_2_145_2_145_5" localSheetId="5">#REF!+#REF!+#REF!+#REF!+#REF!+#REF!+#REF!+#REF!+#REF!+#REF!+#REF!+#REF!+#REF!+#REF!+#REF!+#REF!+#REF!+#REF!+#REF!+#REF!+#REF!+#REF!</definedName>
    <definedName name="SHARED_FORMULA_2_145_2_145_5" localSheetId="6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11">#REF!-#REF!</definedName>
    <definedName name="SHARED_FORMULA_2_146_2_146_5" localSheetId="5">#REF!-#REF!</definedName>
    <definedName name="SHARED_FORMULA_2_146_2_146_5" localSheetId="6">#REF!-#REF!</definedName>
    <definedName name="SHARED_FORMULA_2_146_2_146_5">#REF!-#REF!</definedName>
    <definedName name="SHARED_FORMULA_2_22_2_22_5" localSheetId="11">#REF!</definedName>
    <definedName name="SHARED_FORMULA_2_22_2_22_5" localSheetId="5">#REF!</definedName>
    <definedName name="SHARED_FORMULA_2_22_2_22_5" localSheetId="6">#REF!</definedName>
    <definedName name="SHARED_FORMULA_2_22_2_22_5">#REF!</definedName>
    <definedName name="SHARED_FORMULA_2_27_2_27_5" localSheetId="11">#REF!</definedName>
    <definedName name="SHARED_FORMULA_2_27_2_27_5" localSheetId="5">#REF!</definedName>
    <definedName name="SHARED_FORMULA_2_27_2_27_5" localSheetId="6">#REF!</definedName>
    <definedName name="SHARED_FORMULA_2_27_2_27_5">#REF!</definedName>
    <definedName name="SHARED_FORMULA_2_32_2_32_5" localSheetId="11">#REF!</definedName>
    <definedName name="SHARED_FORMULA_2_32_2_32_5" localSheetId="5">#REF!</definedName>
    <definedName name="SHARED_FORMULA_2_32_2_32_5" localSheetId="6">#REF!</definedName>
    <definedName name="SHARED_FORMULA_2_32_2_32_5">#REF!</definedName>
    <definedName name="SHARED_FORMULA_2_37_2_37_5" localSheetId="11">#REF!</definedName>
    <definedName name="SHARED_FORMULA_2_37_2_37_5" localSheetId="5">#REF!</definedName>
    <definedName name="SHARED_FORMULA_2_37_2_37_5" localSheetId="6">#REF!</definedName>
    <definedName name="SHARED_FORMULA_2_37_2_37_5">#REF!</definedName>
    <definedName name="SHARED_FORMULA_2_4_2_4_5" localSheetId="11">#REF!</definedName>
    <definedName name="SHARED_FORMULA_2_4_2_4_5" localSheetId="5">#REF!</definedName>
    <definedName name="SHARED_FORMULA_2_4_2_4_5" localSheetId="6">#REF!</definedName>
    <definedName name="SHARED_FORMULA_2_4_2_4_5">#REF!</definedName>
    <definedName name="SHARED_FORMULA_2_42_2_42_5" localSheetId="11">#REF!</definedName>
    <definedName name="SHARED_FORMULA_2_42_2_42_5" localSheetId="5">#REF!</definedName>
    <definedName name="SHARED_FORMULA_2_42_2_42_5" localSheetId="6">#REF!</definedName>
    <definedName name="SHARED_FORMULA_2_42_2_42_5">#REF!</definedName>
    <definedName name="SHARED_FORMULA_2_44_2_44_5" localSheetId="11">#REF!</definedName>
    <definedName name="SHARED_FORMULA_2_44_2_44_5" localSheetId="5">#REF!</definedName>
    <definedName name="SHARED_FORMULA_2_44_2_44_5" localSheetId="6">#REF!</definedName>
    <definedName name="SHARED_FORMULA_2_44_2_44_5">#REF!</definedName>
    <definedName name="SHARED_FORMULA_2_47_2_47_5" localSheetId="11">#REF!</definedName>
    <definedName name="SHARED_FORMULA_2_47_2_47_5" localSheetId="5">#REF!</definedName>
    <definedName name="SHARED_FORMULA_2_47_2_47_5" localSheetId="6">#REF!</definedName>
    <definedName name="SHARED_FORMULA_2_47_2_47_5">#REF!</definedName>
    <definedName name="SHARED_FORMULA_2_48_2_48_5" localSheetId="11">#REF!</definedName>
    <definedName name="SHARED_FORMULA_2_48_2_48_5" localSheetId="5">#REF!</definedName>
    <definedName name="SHARED_FORMULA_2_48_2_48_5" localSheetId="6">#REF!</definedName>
    <definedName name="SHARED_FORMULA_2_48_2_48_5">#REF!</definedName>
    <definedName name="SHARED_FORMULA_2_52_2_52_5" localSheetId="11">#REF!</definedName>
    <definedName name="SHARED_FORMULA_2_52_2_52_5" localSheetId="5">#REF!</definedName>
    <definedName name="SHARED_FORMULA_2_52_2_52_5" localSheetId="6">#REF!</definedName>
    <definedName name="SHARED_FORMULA_2_52_2_52_5">#REF!</definedName>
    <definedName name="SHARED_FORMULA_2_57_2_57_5" localSheetId="11">#REF!</definedName>
    <definedName name="SHARED_FORMULA_2_57_2_57_5" localSheetId="5">#REF!</definedName>
    <definedName name="SHARED_FORMULA_2_57_2_57_5" localSheetId="6">#REF!</definedName>
    <definedName name="SHARED_FORMULA_2_57_2_57_5">#REF!</definedName>
    <definedName name="SHARED_FORMULA_2_67_2_67_5" localSheetId="11">#REF!</definedName>
    <definedName name="SHARED_FORMULA_2_67_2_67_5" localSheetId="5">#REF!</definedName>
    <definedName name="SHARED_FORMULA_2_67_2_67_5" localSheetId="6">#REF!</definedName>
    <definedName name="SHARED_FORMULA_2_67_2_67_5">#REF!</definedName>
    <definedName name="SHARED_FORMULA_2_71_2_71_5" localSheetId="11">#REF!+#REF!+#REF!+#REF!</definedName>
    <definedName name="SHARED_FORMULA_2_71_2_71_5" localSheetId="5">#REF!+#REF!+#REF!+#REF!</definedName>
    <definedName name="SHARED_FORMULA_2_71_2_71_5" localSheetId="6">#REF!+#REF!+#REF!+#REF!</definedName>
    <definedName name="SHARED_FORMULA_2_71_2_71_5">#REF!+#REF!+#REF!+#REF!</definedName>
    <definedName name="SHARED_FORMULA_2_72_2_72_5" localSheetId="11">#REF!+#REF!+#REF!+#REF!</definedName>
    <definedName name="SHARED_FORMULA_2_72_2_72_5" localSheetId="5">#REF!+#REF!+#REF!+#REF!</definedName>
    <definedName name="SHARED_FORMULA_2_72_2_72_5" localSheetId="6">#REF!+#REF!+#REF!+#REF!</definedName>
    <definedName name="SHARED_FORMULA_2_72_2_72_5">#REF!+#REF!+#REF!+#REF!</definedName>
    <definedName name="SHARED_FORMULA_2_73_2_73_5" localSheetId="11">#REF!+#REF!+#REF!+#REF!</definedName>
    <definedName name="SHARED_FORMULA_2_73_2_73_5" localSheetId="5">#REF!+#REF!+#REF!+#REF!</definedName>
    <definedName name="SHARED_FORMULA_2_73_2_73_5" localSheetId="6">#REF!+#REF!+#REF!+#REF!</definedName>
    <definedName name="SHARED_FORMULA_2_73_2_73_5">#REF!+#REF!+#REF!+#REF!</definedName>
    <definedName name="SHARED_FORMULA_2_74_2_74_5" localSheetId="11">#REF!+#REF!+#REF!+#REF!</definedName>
    <definedName name="SHARED_FORMULA_2_74_2_74_5" localSheetId="5">#REF!+#REF!+#REF!+#REF!</definedName>
    <definedName name="SHARED_FORMULA_2_74_2_74_5" localSheetId="6">#REF!+#REF!+#REF!+#REF!</definedName>
    <definedName name="SHARED_FORMULA_2_74_2_74_5">#REF!+#REF!+#REF!+#REF!</definedName>
    <definedName name="SHARED_FORMULA_2_75_2_75_5" localSheetId="11">#REF!+#REF!+#REF!+#REF!</definedName>
    <definedName name="SHARED_FORMULA_2_75_2_75_5" localSheetId="5">#REF!+#REF!+#REF!+#REF!</definedName>
    <definedName name="SHARED_FORMULA_2_75_2_75_5" localSheetId="6">#REF!+#REF!+#REF!+#REF!</definedName>
    <definedName name="SHARED_FORMULA_2_75_2_75_5">#REF!+#REF!+#REF!+#REF!</definedName>
    <definedName name="SHARED_FORMULA_2_82_2_82_5" localSheetId="11">#REF!</definedName>
    <definedName name="SHARED_FORMULA_2_82_2_82_5" localSheetId="5">#REF!</definedName>
    <definedName name="SHARED_FORMULA_2_82_2_82_5" localSheetId="6">#REF!</definedName>
    <definedName name="SHARED_FORMULA_2_82_2_82_5">#REF!</definedName>
    <definedName name="SHARED_FORMULA_2_86_2_86_5" localSheetId="11">#REF!+#REF!</definedName>
    <definedName name="SHARED_FORMULA_2_86_2_86_5" localSheetId="5">#REF!+#REF!</definedName>
    <definedName name="SHARED_FORMULA_2_86_2_86_5" localSheetId="6">#REF!+#REF!</definedName>
    <definedName name="SHARED_FORMULA_2_86_2_86_5">#REF!+#REF!</definedName>
    <definedName name="SHARED_FORMULA_2_87_2_87_5" localSheetId="11">#REF!+#REF!</definedName>
    <definedName name="SHARED_FORMULA_2_87_2_87_5" localSheetId="5">#REF!+#REF!</definedName>
    <definedName name="SHARED_FORMULA_2_87_2_87_5" localSheetId="6">#REF!+#REF!</definedName>
    <definedName name="SHARED_FORMULA_2_87_2_87_5">#REF!+#REF!</definedName>
    <definedName name="SHARED_FORMULA_2_88_2_88_5" localSheetId="11">#REF!+#REF!</definedName>
    <definedName name="SHARED_FORMULA_2_88_2_88_5" localSheetId="5">#REF!+#REF!</definedName>
    <definedName name="SHARED_FORMULA_2_88_2_88_5" localSheetId="6">#REF!+#REF!</definedName>
    <definedName name="SHARED_FORMULA_2_88_2_88_5">#REF!+#REF!</definedName>
    <definedName name="SHARED_FORMULA_2_89_2_89_5" localSheetId="11">#REF!+#REF!</definedName>
    <definedName name="SHARED_FORMULA_2_89_2_89_5" localSheetId="5">#REF!+#REF!</definedName>
    <definedName name="SHARED_FORMULA_2_89_2_89_5" localSheetId="6">#REF!+#REF!</definedName>
    <definedName name="SHARED_FORMULA_2_89_2_89_5">#REF!+#REF!</definedName>
    <definedName name="SHARED_FORMULA_2_9_2_9_5" localSheetId="11">#REF!</definedName>
    <definedName name="SHARED_FORMULA_2_9_2_9_5" localSheetId="5">#REF!</definedName>
    <definedName name="SHARED_FORMULA_2_9_2_9_5" localSheetId="6">#REF!</definedName>
    <definedName name="SHARED_FORMULA_2_9_2_9_5">#REF!</definedName>
    <definedName name="SHARED_FORMULA_2_90_2_90_5" localSheetId="11">#REF!+#REF!</definedName>
    <definedName name="SHARED_FORMULA_2_90_2_90_5" localSheetId="5">#REF!+#REF!</definedName>
    <definedName name="SHARED_FORMULA_2_90_2_90_5" localSheetId="6">#REF!+#REF!</definedName>
    <definedName name="SHARED_FORMULA_2_90_2_90_5">#REF!+#REF!</definedName>
    <definedName name="SHARED_FORMULA_2_92_2_92_5" localSheetId="11">#REF!</definedName>
    <definedName name="SHARED_FORMULA_2_92_2_92_5" localSheetId="5">#REF!</definedName>
    <definedName name="SHARED_FORMULA_2_92_2_92_5" localSheetId="6">#REF!</definedName>
    <definedName name="SHARED_FORMULA_2_92_2_92_5">#REF!</definedName>
    <definedName name="SHARED_FORMULA_2_97_2_97_5" localSheetId="11">#REF!</definedName>
    <definedName name="SHARED_FORMULA_2_97_2_97_5" localSheetId="5">#REF!</definedName>
    <definedName name="SHARED_FORMULA_2_97_2_97_5" localSheetId="6">#REF!</definedName>
    <definedName name="SHARED_FORMULA_2_97_2_97_5">#REF!</definedName>
    <definedName name="SHARED_FORMULA_20_10_20_10_5" localSheetId="11">#REF!</definedName>
    <definedName name="SHARED_FORMULA_20_10_20_10_5" localSheetId="5">#REF!</definedName>
    <definedName name="SHARED_FORMULA_20_10_20_10_5" localSheetId="6">#REF!</definedName>
    <definedName name="SHARED_FORMULA_20_10_20_10_5">#REF!</definedName>
    <definedName name="SHARED_FORMULA_20_102_20_102_5" localSheetId="11">#REF!</definedName>
    <definedName name="SHARED_FORMULA_20_102_20_102_5" localSheetId="5">#REF!</definedName>
    <definedName name="SHARED_FORMULA_20_102_20_102_5" localSheetId="6">#REF!</definedName>
    <definedName name="SHARED_FORMULA_20_102_20_102_5">#REF!</definedName>
    <definedName name="SHARED_FORMULA_20_112_20_112_5" localSheetId="11">#REF!</definedName>
    <definedName name="SHARED_FORMULA_20_112_20_112_5" localSheetId="5">#REF!</definedName>
    <definedName name="SHARED_FORMULA_20_112_20_112_5" localSheetId="6">#REF!</definedName>
    <definedName name="SHARED_FORMULA_20_112_20_112_5">#REF!</definedName>
    <definedName name="SHARED_FORMULA_20_117_20_117_5" localSheetId="11">#REF!</definedName>
    <definedName name="SHARED_FORMULA_20_117_20_117_5" localSheetId="5">#REF!</definedName>
    <definedName name="SHARED_FORMULA_20_117_20_117_5" localSheetId="6">#REF!</definedName>
    <definedName name="SHARED_FORMULA_20_117_20_117_5">#REF!</definedName>
    <definedName name="SHARED_FORMULA_20_121_20_121_5" localSheetId="11">#REF!+#REF!+#REF!+#REF!</definedName>
    <definedName name="SHARED_FORMULA_20_121_20_121_5" localSheetId="5">#REF!+#REF!+#REF!+#REF!</definedName>
    <definedName name="SHARED_FORMULA_20_121_20_121_5" localSheetId="6">#REF!+#REF!+#REF!+#REF!</definedName>
    <definedName name="SHARED_FORMULA_20_121_20_121_5">#REF!+#REF!+#REF!+#REF!</definedName>
    <definedName name="SHARED_FORMULA_20_127_20_127_5" localSheetId="11">#REF!</definedName>
    <definedName name="SHARED_FORMULA_20_127_20_127_5" localSheetId="5">#REF!</definedName>
    <definedName name="SHARED_FORMULA_20_127_20_127_5" localSheetId="6">#REF!</definedName>
    <definedName name="SHARED_FORMULA_20_127_20_127_5">#REF!</definedName>
    <definedName name="SHARED_FORMULA_20_131_20_131_5" localSheetId="11">#REF!+#REF!+#REF!+#REF!+#REF!+#REF!+#REF!+#REF!+#REF!+#REF!+#REF!+#REF!+#REF!+#REF!+#REF!+#REF!+#REF!+#REF!+#REF!+#REF!+#REF!+#REF!+#REF!</definedName>
    <definedName name="SHARED_FORMULA_20_131_20_131_5" localSheetId="5">#REF!+#REF!+#REF!+#REF!+#REF!+#REF!+#REF!+#REF!+#REF!+#REF!+#REF!+#REF!+#REF!+#REF!+#REF!+#REF!+#REF!+#REF!+#REF!+#REF!+#REF!+#REF!+#REF!</definedName>
    <definedName name="SHARED_FORMULA_20_131_20_131_5" localSheetId="6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11">#REF!</definedName>
    <definedName name="SHARED_FORMULA_20_14_20_14_5" localSheetId="5">#REF!</definedName>
    <definedName name="SHARED_FORMULA_20_14_20_14_5" localSheetId="6">#REF!</definedName>
    <definedName name="SHARED_FORMULA_20_14_20_14_5">#REF!</definedName>
    <definedName name="SHARED_FORMULA_20_141_20_141_5" localSheetId="11">#REF!+#REF!+#REF!+#REF!+#REF!+#REF!+#REF!+#REF!+#REF!+#REF!+#REF!+#REF!+#REF!+#REF!+#REF!+#REF!+#REF!+#REF!+#REF!+#REF!+#REF!+#REF!</definedName>
    <definedName name="SHARED_FORMULA_20_141_20_141_5" localSheetId="5">#REF!+#REF!+#REF!+#REF!+#REF!+#REF!+#REF!+#REF!+#REF!+#REF!+#REF!+#REF!+#REF!+#REF!+#REF!+#REF!+#REF!+#REF!+#REF!+#REF!+#REF!+#REF!</definedName>
    <definedName name="SHARED_FORMULA_20_141_20_141_5" localSheetId="6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11">#REF!</definedName>
    <definedName name="SHARED_FORMULA_20_19_20_19_5" localSheetId="5">#REF!</definedName>
    <definedName name="SHARED_FORMULA_20_19_20_19_5" localSheetId="6">#REF!</definedName>
    <definedName name="SHARED_FORMULA_20_19_20_19_5">#REF!</definedName>
    <definedName name="SHARED_FORMULA_20_22_20_22_5" localSheetId="11">#REF!</definedName>
    <definedName name="SHARED_FORMULA_20_22_20_22_5" localSheetId="5">#REF!</definedName>
    <definedName name="SHARED_FORMULA_20_22_20_22_5" localSheetId="6">#REF!</definedName>
    <definedName name="SHARED_FORMULA_20_22_20_22_5">#REF!</definedName>
    <definedName name="SHARED_FORMULA_20_27_20_27_5" localSheetId="11">#REF!</definedName>
    <definedName name="SHARED_FORMULA_20_27_20_27_5" localSheetId="5">#REF!</definedName>
    <definedName name="SHARED_FORMULA_20_27_20_27_5" localSheetId="6">#REF!</definedName>
    <definedName name="SHARED_FORMULA_20_27_20_27_5">#REF!</definedName>
    <definedName name="SHARED_FORMULA_20_33_20_33_5" localSheetId="11">#REF!</definedName>
    <definedName name="SHARED_FORMULA_20_33_20_33_5" localSheetId="5">#REF!</definedName>
    <definedName name="SHARED_FORMULA_20_33_20_33_5" localSheetId="6">#REF!</definedName>
    <definedName name="SHARED_FORMULA_20_33_20_33_5">#REF!</definedName>
    <definedName name="SHARED_FORMULA_20_37_20_37_5" localSheetId="11">#REF!</definedName>
    <definedName name="SHARED_FORMULA_20_37_20_37_5" localSheetId="5">#REF!</definedName>
    <definedName name="SHARED_FORMULA_20_37_20_37_5" localSheetId="6">#REF!</definedName>
    <definedName name="SHARED_FORMULA_20_37_20_37_5">#REF!</definedName>
    <definedName name="SHARED_FORMULA_20_42_20_42_5" localSheetId="11">#REF!</definedName>
    <definedName name="SHARED_FORMULA_20_42_20_42_5" localSheetId="5">#REF!</definedName>
    <definedName name="SHARED_FORMULA_20_42_20_42_5" localSheetId="6">#REF!</definedName>
    <definedName name="SHARED_FORMULA_20_42_20_42_5">#REF!</definedName>
    <definedName name="SHARED_FORMULA_20_57_20_57_5" localSheetId="11">#REF!</definedName>
    <definedName name="SHARED_FORMULA_20_57_20_57_5" localSheetId="5">#REF!</definedName>
    <definedName name="SHARED_FORMULA_20_57_20_57_5" localSheetId="6">#REF!</definedName>
    <definedName name="SHARED_FORMULA_20_57_20_57_5">#REF!</definedName>
    <definedName name="SHARED_FORMULA_20_63_20_63_5" localSheetId="11">#REF!</definedName>
    <definedName name="SHARED_FORMULA_20_63_20_63_5" localSheetId="5">#REF!</definedName>
    <definedName name="SHARED_FORMULA_20_63_20_63_5" localSheetId="6">#REF!</definedName>
    <definedName name="SHARED_FORMULA_20_63_20_63_5">#REF!</definedName>
    <definedName name="SHARED_FORMULA_20_67_20_67_5" localSheetId="11">#REF!</definedName>
    <definedName name="SHARED_FORMULA_20_67_20_67_5" localSheetId="5">#REF!</definedName>
    <definedName name="SHARED_FORMULA_20_67_20_67_5" localSheetId="6">#REF!</definedName>
    <definedName name="SHARED_FORMULA_20_67_20_67_5">#REF!</definedName>
    <definedName name="SHARED_FORMULA_20_78_20_78_5" localSheetId="11">#REF!</definedName>
    <definedName name="SHARED_FORMULA_20_78_20_78_5" localSheetId="5">#REF!</definedName>
    <definedName name="SHARED_FORMULA_20_78_20_78_5" localSheetId="6">#REF!</definedName>
    <definedName name="SHARED_FORMULA_20_78_20_78_5">#REF!</definedName>
    <definedName name="SHARED_FORMULA_20_82_20_82_5" localSheetId="11">#REF!</definedName>
    <definedName name="SHARED_FORMULA_20_82_20_82_5" localSheetId="5">#REF!</definedName>
    <definedName name="SHARED_FORMULA_20_82_20_82_5" localSheetId="6">#REF!</definedName>
    <definedName name="SHARED_FORMULA_20_82_20_82_5">#REF!</definedName>
    <definedName name="SHARED_FORMULA_20_86_20_86_5" localSheetId="11">#REF!+#REF!</definedName>
    <definedName name="SHARED_FORMULA_20_86_20_86_5" localSheetId="5">#REF!+#REF!</definedName>
    <definedName name="SHARED_FORMULA_20_86_20_86_5" localSheetId="6">#REF!+#REF!</definedName>
    <definedName name="SHARED_FORMULA_20_86_20_86_5">#REF!+#REF!</definedName>
    <definedName name="SHARED_FORMULA_20_92_20_92_5" localSheetId="11">#REF!</definedName>
    <definedName name="SHARED_FORMULA_20_92_20_92_5" localSheetId="5">#REF!</definedName>
    <definedName name="SHARED_FORMULA_20_92_20_92_5" localSheetId="6">#REF!</definedName>
    <definedName name="SHARED_FORMULA_20_92_20_92_5">#REF!</definedName>
    <definedName name="SHARED_FORMULA_23_3_23_3_5" localSheetId="11">SUM(#REF!)-#REF!</definedName>
    <definedName name="SHARED_FORMULA_23_3_23_3_5" localSheetId="5">SUM(#REF!)-#REF!</definedName>
    <definedName name="SHARED_FORMULA_23_3_23_3_5" localSheetId="6">SUM(#REF!)-#REF!</definedName>
    <definedName name="SHARED_FORMULA_23_3_23_3_5">SUM(#REF!)-#REF!</definedName>
    <definedName name="SHARED_FORMULA_23_32_23_32_5" localSheetId="11">SUM(#REF!)-#REF!</definedName>
    <definedName name="SHARED_FORMULA_23_32_23_32_5" localSheetId="5">SUM(#REF!)-#REF!</definedName>
    <definedName name="SHARED_FORMULA_23_32_23_32_5" localSheetId="6">SUM(#REF!)-#REF!</definedName>
    <definedName name="SHARED_FORMULA_23_32_23_32_5">SUM(#REF!)-#REF!</definedName>
    <definedName name="SHARED_FORMULA_23_64_23_64_5" localSheetId="11">SUM(#REF!)-#REF!</definedName>
    <definedName name="SHARED_FORMULA_23_64_23_64_5" localSheetId="5">SUM(#REF!)-#REF!</definedName>
    <definedName name="SHARED_FORMULA_23_64_23_64_5" localSheetId="6">SUM(#REF!)-#REF!</definedName>
    <definedName name="SHARED_FORMULA_23_64_23_64_5">SUM(#REF!)-#REF!</definedName>
    <definedName name="SHARED_FORMULA_23_96_23_96_5" localSheetId="11">SUM(#REF!)-#REF!</definedName>
    <definedName name="SHARED_FORMULA_23_96_23_96_5" localSheetId="5">SUM(#REF!)-#REF!</definedName>
    <definedName name="SHARED_FORMULA_23_96_23_96_5" localSheetId="6">SUM(#REF!)-#REF!</definedName>
    <definedName name="SHARED_FORMULA_23_96_23_96_5">SUM(#REF!)-#REF!</definedName>
    <definedName name="SHARED_FORMULA_25_131_25_131_5" localSheetId="11">SUM(#REF!)-#REF!</definedName>
    <definedName name="SHARED_FORMULA_25_131_25_131_5" localSheetId="5">SUM(#REF!)-#REF!</definedName>
    <definedName name="SHARED_FORMULA_25_131_25_131_5" localSheetId="6">SUM(#REF!)-#REF!</definedName>
    <definedName name="SHARED_FORMULA_25_131_25_131_5">SUM(#REF!)-#REF!</definedName>
    <definedName name="SHARED_FORMULA_3_10_3_10_3" localSheetId="11">SUM(#REF!)</definedName>
    <definedName name="SHARED_FORMULA_3_10_3_10_3" localSheetId="5">SUM(#REF!)</definedName>
    <definedName name="SHARED_FORMULA_3_10_3_10_3" localSheetId="6">SUM(#REF!)</definedName>
    <definedName name="SHARED_FORMULA_3_10_3_10_3">SUM(#REF!)</definedName>
    <definedName name="SHARED_FORMULA_3_308_3_308_4" localSheetId="11">SUM(#REF!+#REF!+#REF!)</definedName>
    <definedName name="SHARED_FORMULA_3_308_3_308_4" localSheetId="5">SUM(#REF!+#REF!+#REF!)</definedName>
    <definedName name="SHARED_FORMULA_3_308_3_308_4" localSheetId="6">SUM(#REF!+#REF!+#REF!)</definedName>
    <definedName name="SHARED_FORMULA_3_308_3_308_4">SUM(#REF!+#REF!+#REF!)</definedName>
    <definedName name="SHARED_FORMULA_3_309_3_309_4" localSheetId="11">#REF!+#REF!+#REF!</definedName>
    <definedName name="SHARED_FORMULA_3_309_3_309_4" localSheetId="5">#REF!+#REF!+#REF!</definedName>
    <definedName name="SHARED_FORMULA_3_309_3_309_4" localSheetId="6">#REF!+#REF!+#REF!</definedName>
    <definedName name="SHARED_FORMULA_3_309_3_309_4">#REF!+#REF!+#REF!</definedName>
    <definedName name="SHARED_FORMULA_3_312_3_312_4" localSheetId="11">SUM(#REF!+#REF!+#REF!)</definedName>
    <definedName name="SHARED_FORMULA_3_312_3_312_4" localSheetId="5">SUM(#REF!+#REF!+#REF!)</definedName>
    <definedName name="SHARED_FORMULA_3_312_3_312_4" localSheetId="6">SUM(#REF!+#REF!+#REF!)</definedName>
    <definedName name="SHARED_FORMULA_3_312_3_312_4">SUM(#REF!+#REF!+#REF!)</definedName>
    <definedName name="SHARED_FORMULA_3_32_3_32_2" localSheetId="11">SUM(#REF!)</definedName>
    <definedName name="SHARED_FORMULA_3_32_3_32_2" localSheetId="5">SUM(#REF!)</definedName>
    <definedName name="SHARED_FORMULA_3_32_3_32_2" localSheetId="6">SUM(#REF!)</definedName>
    <definedName name="SHARED_FORMULA_3_32_3_32_2">SUM(#REF!)</definedName>
    <definedName name="SHARED_FORMULA_3_320_3_320_4" localSheetId="11">SUM(#REF!+#REF!+#REF!+#REF!)</definedName>
    <definedName name="SHARED_FORMULA_3_320_3_320_4" localSheetId="5">SUM(#REF!+#REF!+#REF!+#REF!)</definedName>
    <definedName name="SHARED_FORMULA_3_320_3_320_4" localSheetId="6">SUM(#REF!+#REF!+#REF!+#REF!)</definedName>
    <definedName name="SHARED_FORMULA_3_320_3_320_4">SUM(#REF!+#REF!+#REF!+#REF!)</definedName>
    <definedName name="SHARED_FORMULA_3_321_3_321_4" localSheetId="11">SUM(#REF!+#REF!+#REF!+#REF!)</definedName>
    <definedName name="SHARED_FORMULA_3_321_3_321_4" localSheetId="5">SUM(#REF!+#REF!+#REF!+#REF!)</definedName>
    <definedName name="SHARED_FORMULA_3_321_3_321_4" localSheetId="6">SUM(#REF!+#REF!+#REF!+#REF!)</definedName>
    <definedName name="SHARED_FORMULA_3_321_3_321_4">SUM(#REF!+#REF!+#REF!+#REF!)</definedName>
    <definedName name="SHARED_FORMULA_3_37_3_37_2" localSheetId="11">SUM(#REF!)</definedName>
    <definedName name="SHARED_FORMULA_3_37_3_37_2" localSheetId="5">SUM(#REF!)</definedName>
    <definedName name="SHARED_FORMULA_3_37_3_37_2" localSheetId="6">SUM(#REF!)</definedName>
    <definedName name="SHARED_FORMULA_3_37_3_37_2">SUM(#REF!)</definedName>
    <definedName name="SHARED_FORMULA_3_47_3_47_2" localSheetId="11">SUM(#REF!)</definedName>
    <definedName name="SHARED_FORMULA_3_47_3_47_2" localSheetId="5">SUM(#REF!)</definedName>
    <definedName name="SHARED_FORMULA_3_47_3_47_2" localSheetId="6">SUM(#REF!)</definedName>
    <definedName name="SHARED_FORMULA_3_47_3_47_2">SUM(#REF!)</definedName>
    <definedName name="SHARED_FORMULA_3_59_3_59_5" localSheetId="11">#REF!</definedName>
    <definedName name="SHARED_FORMULA_3_59_3_59_5" localSheetId="5">#REF!</definedName>
    <definedName name="SHARED_FORMULA_3_59_3_59_5" localSheetId="6">#REF!</definedName>
    <definedName name="SHARED_FORMULA_3_59_3_59_5">#REF!</definedName>
    <definedName name="SHARED_FORMULA_3_77_3_77_5" localSheetId="11">#REF!</definedName>
    <definedName name="SHARED_FORMULA_3_77_3_77_5" localSheetId="5">#REF!</definedName>
    <definedName name="SHARED_FORMULA_3_77_3_77_5" localSheetId="6">#REF!</definedName>
    <definedName name="SHARED_FORMULA_3_77_3_77_5">#REF!</definedName>
    <definedName name="SHARED_FORMULA_3_94_3_94_5" localSheetId="11">#REF!</definedName>
    <definedName name="SHARED_FORMULA_3_94_3_94_5" localSheetId="5">#REF!</definedName>
    <definedName name="SHARED_FORMULA_3_94_3_94_5" localSheetId="6">#REF!</definedName>
    <definedName name="SHARED_FORMULA_3_94_3_94_5">#REF!</definedName>
    <definedName name="SHARED_FORMULA_4_133_4_133_5" localSheetId="11">SUM(#REF!)-#REF!-#REF!-#REF!</definedName>
    <definedName name="SHARED_FORMULA_4_133_4_133_5" localSheetId="5">SUM(#REF!)-#REF!-#REF!-#REF!</definedName>
    <definedName name="SHARED_FORMULA_4_133_4_133_5" localSheetId="6">SUM(#REF!)-#REF!-#REF!-#REF!</definedName>
    <definedName name="SHARED_FORMULA_4_133_4_133_5">SUM(#REF!)-#REF!-#REF!-#REF!</definedName>
    <definedName name="SHARED_FORMULA_4_136_4_136_4" localSheetId="11">SUM(#REF!)</definedName>
    <definedName name="SHARED_FORMULA_4_136_4_136_4" localSheetId="5">SUM(#REF!)</definedName>
    <definedName name="SHARED_FORMULA_4_136_4_136_4" localSheetId="6">SUM(#REF!)</definedName>
    <definedName name="SHARED_FORMULA_4_136_4_136_4">SUM(#REF!)</definedName>
    <definedName name="SHARED_FORMULA_4_200_4_200_4" localSheetId="11">SUM(#REF!)</definedName>
    <definedName name="SHARED_FORMULA_4_200_4_200_4" localSheetId="5">SUM(#REF!)</definedName>
    <definedName name="SHARED_FORMULA_4_200_4_200_4" localSheetId="6">SUM(#REF!)</definedName>
    <definedName name="SHARED_FORMULA_4_200_4_200_4">SUM(#REF!)</definedName>
    <definedName name="SHARED_FORMULA_4_264_4_264_4" localSheetId="11">SUM(#REF!)</definedName>
    <definedName name="SHARED_FORMULA_4_264_4_264_4" localSheetId="5">SUM(#REF!)</definedName>
    <definedName name="SHARED_FORMULA_4_264_4_264_4" localSheetId="6">SUM(#REF!)</definedName>
    <definedName name="SHARED_FORMULA_4_264_4_264_4">SUM(#REF!)</definedName>
    <definedName name="SHARED_FORMULA_4_322_4_322_4" localSheetId="11">SUM(#REF!,#REF!,#REF!)</definedName>
    <definedName name="SHARED_FORMULA_4_322_4_322_4" localSheetId="5">SUM(#REF!,#REF!,#REF!)</definedName>
    <definedName name="SHARED_FORMULA_4_322_4_322_4" localSheetId="6">SUM(#REF!,#REF!,#REF!)</definedName>
    <definedName name="SHARED_FORMULA_4_322_4_322_4">SUM(#REF!,#REF!,#REF!)</definedName>
    <definedName name="SHARED_FORMULA_4_43_4_43_3" localSheetId="11">SUM(#REF!,#REF!,#REF!,#REF!,#REF!,#REF!,#REF!,#REF!,#REF!,#REF!,#REF!,#REF!,#REF!,#REF!)</definedName>
    <definedName name="SHARED_FORMULA_4_43_4_43_3" localSheetId="5">SUM(#REF!,#REF!,#REF!,#REF!,#REF!,#REF!,#REF!,#REF!,#REF!,#REF!,#REF!,#REF!,#REF!,#REF!)</definedName>
    <definedName name="SHARED_FORMULA_4_43_4_43_3" localSheetId="6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11">SUM(#REF!,#REF!,#REF!,#REF!,#REF!,#REF!,#REF!,#REF!,#REF!,#REF!,#REF!)</definedName>
    <definedName name="SHARED_FORMULA_4_58_4_58_2" localSheetId="5">SUM(#REF!,#REF!,#REF!,#REF!,#REF!,#REF!,#REF!,#REF!,#REF!,#REF!,#REF!)</definedName>
    <definedName name="SHARED_FORMULA_4_58_4_58_2" localSheetId="6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11">SUM(#REF!)</definedName>
    <definedName name="SHARED_FORMULA_4_73_4_73_4" localSheetId="5">SUM(#REF!)</definedName>
    <definedName name="SHARED_FORMULA_4_73_4_73_4" localSheetId="6">SUM(#REF!)</definedName>
    <definedName name="SHARED_FORMULA_4_73_4_73_4">SUM(#REF!)</definedName>
    <definedName name="SHARED_FORMULA_4_8_4_8_4" localSheetId="11">SUM(#REF!)</definedName>
    <definedName name="SHARED_FORMULA_4_8_4_8_4" localSheetId="5">SUM(#REF!)</definedName>
    <definedName name="SHARED_FORMULA_4_8_4_8_4" localSheetId="6">SUM(#REF!)</definedName>
    <definedName name="SHARED_FORMULA_4_8_4_8_4">SUM(#REF!)</definedName>
    <definedName name="SHARED_FORMULA_4_9_4_9_3" localSheetId="11">SUM(#REF!)</definedName>
    <definedName name="SHARED_FORMULA_4_9_4_9_3" localSheetId="5">SUM(#REF!)</definedName>
    <definedName name="SHARED_FORMULA_4_9_4_9_3" localSheetId="6">SUM(#REF!)</definedName>
    <definedName name="SHARED_FORMULA_4_9_4_9_3">SUM(#REF!)</definedName>
    <definedName name="SHARED_FORMULA_5_108_5_108_5" localSheetId="11">#REF!</definedName>
    <definedName name="SHARED_FORMULA_5_108_5_108_5" localSheetId="5">#REF!</definedName>
    <definedName name="SHARED_FORMULA_5_108_5_108_5" localSheetId="6">#REF!</definedName>
    <definedName name="SHARED_FORMULA_5_108_5_108_5">#REF!</definedName>
    <definedName name="SHARED_FORMULA_5_109_5_109_5" localSheetId="11">#REF!</definedName>
    <definedName name="SHARED_FORMULA_5_109_5_109_5" localSheetId="5">#REF!</definedName>
    <definedName name="SHARED_FORMULA_5_109_5_109_5" localSheetId="6">#REF!</definedName>
    <definedName name="SHARED_FORMULA_5_109_5_109_5">#REF!</definedName>
    <definedName name="SHARED_FORMULA_5_129_5_129_5" localSheetId="11">#REF!</definedName>
    <definedName name="SHARED_FORMULA_5_129_5_129_5" localSheetId="5">#REF!</definedName>
    <definedName name="SHARED_FORMULA_5_129_5_129_5" localSheetId="6">#REF!</definedName>
    <definedName name="SHARED_FORMULA_5_129_5_129_5">#REF!</definedName>
    <definedName name="SHARED_FORMULA_5_19_5_19_5" localSheetId="11">#REF!</definedName>
    <definedName name="SHARED_FORMULA_5_19_5_19_5" localSheetId="5">#REF!</definedName>
    <definedName name="SHARED_FORMULA_5_19_5_19_5" localSheetId="6">#REF!</definedName>
    <definedName name="SHARED_FORMULA_5_19_5_19_5">#REF!</definedName>
    <definedName name="SHARED_FORMULA_5_28_5_28_5" localSheetId="11">#REF!</definedName>
    <definedName name="SHARED_FORMULA_5_28_5_28_5" localSheetId="5">#REF!</definedName>
    <definedName name="SHARED_FORMULA_5_28_5_28_5" localSheetId="6">#REF!</definedName>
    <definedName name="SHARED_FORMULA_5_28_5_28_5">#REF!</definedName>
    <definedName name="SHARED_FORMULA_5_288_5_288_4" localSheetId="11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5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6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11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5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6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11">#REF!</definedName>
    <definedName name="SHARED_FORMULA_5_35_5_35_5" localSheetId="5">#REF!</definedName>
    <definedName name="SHARED_FORMULA_5_35_5_35_5" localSheetId="6">#REF!</definedName>
    <definedName name="SHARED_FORMULA_5_35_5_35_5">#REF!</definedName>
    <definedName name="SHARED_FORMULA_5_69_5_69_5" localSheetId="11">#REF!</definedName>
    <definedName name="SHARED_FORMULA_5_69_5_69_5" localSheetId="5">#REF!</definedName>
    <definedName name="SHARED_FORMULA_5_69_5_69_5" localSheetId="6">#REF!</definedName>
    <definedName name="SHARED_FORMULA_5_69_5_69_5">#REF!</definedName>
    <definedName name="SHARED_FORMULA_5_7_5_7_5" localSheetId="11">#REF!</definedName>
    <definedName name="SHARED_FORMULA_5_7_5_7_5" localSheetId="5">#REF!</definedName>
    <definedName name="SHARED_FORMULA_5_7_5_7_5" localSheetId="6">#REF!</definedName>
    <definedName name="SHARED_FORMULA_5_7_5_7_5">#REF!</definedName>
    <definedName name="SHARED_FORMULA_6_5_6_5_0" localSheetId="11">#REF!/#REF!*100</definedName>
    <definedName name="SHARED_FORMULA_6_5_6_5_0" localSheetId="5">#REF!/#REF!*100</definedName>
    <definedName name="SHARED_FORMULA_6_5_6_5_0" localSheetId="6">#REF!/#REF!*100</definedName>
    <definedName name="SHARED_FORMULA_6_5_6_5_0">#REF!/#REF!*100</definedName>
    <definedName name="SHARED_FORMULA_7_62_7_62_5" localSheetId="11">#REF!</definedName>
    <definedName name="SHARED_FORMULA_7_62_7_62_5" localSheetId="5">#REF!</definedName>
    <definedName name="SHARED_FORMULA_7_62_7_62_5" localSheetId="6">#REF!</definedName>
    <definedName name="SHARED_FORMULA_7_62_7_62_5">#REF!</definedName>
    <definedName name="SHARED_FORMULA_7_82_7_82_5" localSheetId="11">#REF!</definedName>
    <definedName name="SHARED_FORMULA_7_82_7_82_5" localSheetId="5">#REF!</definedName>
    <definedName name="SHARED_FORMULA_7_82_7_82_5" localSheetId="6">#REF!</definedName>
    <definedName name="SHARED_FORMULA_7_82_7_82_5">#REF!</definedName>
    <definedName name="SHARED_FORMULA_7_93_7_93_5" localSheetId="11">#REF!</definedName>
    <definedName name="SHARED_FORMULA_7_93_7_93_5" localSheetId="5">#REF!</definedName>
    <definedName name="SHARED_FORMULA_7_93_7_93_5" localSheetId="6">#REF!</definedName>
    <definedName name="SHARED_FORMULA_7_93_7_93_5">#REF!</definedName>
    <definedName name="SHARED_FORMULA_8_48_8_48_5" localSheetId="11">#REF!</definedName>
    <definedName name="SHARED_FORMULA_8_48_8_48_5" localSheetId="5">#REF!</definedName>
    <definedName name="SHARED_FORMULA_8_48_8_48_5" localSheetId="6">#REF!</definedName>
    <definedName name="SHARED_FORMULA_8_48_8_48_5">#REF!</definedName>
    <definedName name="SHARED_FORMULA_9_112_9_112_5" localSheetId="11">#REF!</definedName>
    <definedName name="SHARED_FORMULA_9_112_9_112_5" localSheetId="5">#REF!</definedName>
    <definedName name="SHARED_FORMULA_9_112_9_112_5" localSheetId="6">#REF!</definedName>
    <definedName name="SHARED_FORMULA_9_112_9_112_5">#REF!</definedName>
    <definedName name="SHARED_FORMULA_9_118_9_118_5" localSheetId="11">#REF!</definedName>
    <definedName name="SHARED_FORMULA_9_118_9_118_5" localSheetId="5">#REF!</definedName>
    <definedName name="SHARED_FORMULA_9_118_9_118_5" localSheetId="6">#REF!</definedName>
    <definedName name="SHARED_FORMULA_9_118_9_118_5">#REF!</definedName>
    <definedName name="SHARED_FORMULA_9_44_9_44_5" localSheetId="11">#REF!</definedName>
    <definedName name="SHARED_FORMULA_9_44_9_44_5" localSheetId="5">#REF!</definedName>
    <definedName name="SHARED_FORMULA_9_44_9_44_5" localSheetId="6">#REF!</definedName>
    <definedName name="SHARED_FORMULA_9_44_9_44_5">#REF!</definedName>
    <definedName name="SHARED_FORMULA_9_53_9_53_5" localSheetId="11">#REF!</definedName>
    <definedName name="SHARED_FORMULA_9_53_9_53_5" localSheetId="5">#REF!</definedName>
    <definedName name="SHARED_FORMULA_9_53_9_53_5" localSheetId="6">#REF!</definedName>
    <definedName name="SHARED_FORMULA_9_53_9_53_5">#REF!</definedName>
    <definedName name="SHARED_FORMULA_9_77_9_77_5" localSheetId="11">#REF!</definedName>
    <definedName name="SHARED_FORMULA_9_77_9_77_5" localSheetId="5">#REF!</definedName>
    <definedName name="SHARED_FORMULA_9_77_9_77_5" localSheetId="6">#REF!</definedName>
    <definedName name="SHARED_FORMULA_9_77_9_77_5">#REF!</definedName>
    <definedName name="SHARED_FORMULA_9_98_9_98_5" localSheetId="11">#REF!</definedName>
    <definedName name="SHARED_FORMULA_9_98_9_98_5" localSheetId="5">#REF!</definedName>
    <definedName name="SHARED_FORMULA_9_98_9_98_5" localSheetId="6">#REF!</definedName>
    <definedName name="SHARED_FORMULA_9_98_9_98_5">#REF!</definedName>
    <definedName name="Támogatások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3" l="1"/>
  <c r="F32" i="23"/>
  <c r="J71" i="32"/>
  <c r="I71" i="32"/>
  <c r="H71" i="32"/>
  <c r="G71" i="32"/>
  <c r="I52" i="32"/>
  <c r="H52" i="32"/>
  <c r="G52" i="32"/>
  <c r="J43" i="32"/>
  <c r="I43" i="32"/>
  <c r="H43" i="32"/>
  <c r="G43" i="32"/>
  <c r="J9" i="32"/>
  <c r="I9" i="32"/>
  <c r="H9" i="32"/>
  <c r="G9" i="32"/>
  <c r="G35" i="32" s="1"/>
  <c r="G44" i="32" s="1"/>
  <c r="G64" i="32"/>
  <c r="B43" i="32"/>
  <c r="B68" i="32"/>
  <c r="B71" i="32" s="1"/>
  <c r="B66" i="32"/>
  <c r="B61" i="32"/>
  <c r="C61" i="32"/>
  <c r="B58" i="32"/>
  <c r="B55" i="32"/>
  <c r="B50" i="32"/>
  <c r="B32" i="32"/>
  <c r="B28" i="32"/>
  <c r="B18" i="32"/>
  <c r="B12" i="32"/>
  <c r="B9" i="32"/>
  <c r="B5" i="32"/>
  <c r="E68" i="32"/>
  <c r="G72" i="32" l="1"/>
  <c r="G74" i="32"/>
  <c r="B64" i="32"/>
  <c r="B72" i="32" s="1"/>
  <c r="B35" i="32"/>
  <c r="B36" i="32" s="1"/>
  <c r="B65" i="32" l="1"/>
  <c r="B44" i="32"/>
  <c r="B74" i="32" s="1"/>
  <c r="E28" i="32" l="1"/>
  <c r="E58" i="32"/>
  <c r="D58" i="32"/>
  <c r="E66" i="32"/>
  <c r="D66" i="32"/>
  <c r="C66" i="32"/>
  <c r="D55" i="32"/>
  <c r="E50" i="32"/>
  <c r="D50" i="32"/>
  <c r="C50" i="32"/>
  <c r="E5" i="32"/>
  <c r="D5" i="32"/>
  <c r="C5" i="32"/>
  <c r="E9" i="32"/>
  <c r="D9" i="32"/>
  <c r="C9" i="32"/>
  <c r="E12" i="32"/>
  <c r="D12" i="32"/>
  <c r="C12" i="32"/>
  <c r="C18" i="32"/>
  <c r="D18" i="32"/>
  <c r="E18" i="32"/>
  <c r="J70" i="23"/>
  <c r="J55" i="23"/>
  <c r="C57" i="23" s="1"/>
  <c r="M36" i="23"/>
  <c r="L36" i="23"/>
  <c r="K36" i="23"/>
  <c r="J36" i="23"/>
  <c r="J18" i="23"/>
  <c r="C51" i="23"/>
  <c r="C46" i="23"/>
  <c r="C11" i="23"/>
  <c r="C59" i="23"/>
  <c r="C70" i="23" s="1"/>
  <c r="C42" i="23"/>
  <c r="C30" i="23"/>
  <c r="C22" i="23"/>
  <c r="C15" i="23"/>
  <c r="C6" i="23"/>
  <c r="C55" i="23" s="1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7" i="27"/>
  <c r="D59" i="23"/>
  <c r="N64" i="23"/>
  <c r="N60" i="23"/>
  <c r="F22" i="23"/>
  <c r="E22" i="23"/>
  <c r="D22" i="23"/>
  <c r="F38" i="23"/>
  <c r="F30" i="23" s="1"/>
  <c r="M21" i="23"/>
  <c r="M18" i="23"/>
  <c r="K70" i="23"/>
  <c r="L70" i="23"/>
  <c r="F51" i="23"/>
  <c r="F46" i="23"/>
  <c r="F42" i="23"/>
  <c r="F11" i="23"/>
  <c r="F6" i="23"/>
  <c r="F15" i="23"/>
  <c r="E6" i="23"/>
  <c r="D6" i="23"/>
  <c r="E11" i="23"/>
  <c r="D11" i="23"/>
  <c r="E30" i="23"/>
  <c r="D30" i="23"/>
  <c r="G34" i="23"/>
  <c r="G33" i="23"/>
  <c r="D12" i="1"/>
  <c r="C12" i="1"/>
  <c r="B12" i="1"/>
  <c r="B18" i="45"/>
  <c r="C18" i="45"/>
  <c r="D18" i="45"/>
  <c r="D29" i="45"/>
  <c r="C29" i="45"/>
  <c r="B29" i="45"/>
  <c r="E12" i="1"/>
  <c r="E11" i="1"/>
  <c r="E10" i="1"/>
  <c r="E9" i="1"/>
  <c r="E8" i="1"/>
  <c r="E7" i="1"/>
  <c r="D7" i="4"/>
  <c r="D27" i="4" s="1"/>
  <c r="C7" i="4"/>
  <c r="C27" i="4" s="1"/>
  <c r="B7" i="4"/>
  <c r="B27" i="4" s="1"/>
  <c r="D6" i="5"/>
  <c r="C6" i="5"/>
  <c r="B6" i="5"/>
  <c r="D30" i="5"/>
  <c r="B30" i="5"/>
  <c r="D37" i="5"/>
  <c r="C37" i="5"/>
  <c r="B37" i="5"/>
  <c r="C30" i="5"/>
  <c r="C25" i="5"/>
  <c r="C23" i="5"/>
  <c r="C22" i="5"/>
  <c r="C13" i="5"/>
  <c r="C10" i="5"/>
  <c r="C8" i="5"/>
  <c r="N22" i="47"/>
  <c r="N23" i="47" s="1"/>
  <c r="N21" i="47"/>
  <c r="N20" i="47"/>
  <c r="M22" i="48"/>
  <c r="M21" i="48"/>
  <c r="M20" i="48"/>
  <c r="N22" i="48"/>
  <c r="N23" i="48" s="1"/>
  <c r="N21" i="48"/>
  <c r="N20" i="48"/>
  <c r="V19" i="47"/>
  <c r="U19" i="47"/>
  <c r="Q19" i="47"/>
  <c r="N19" i="47"/>
  <c r="H19" i="47"/>
  <c r="G19" i="47"/>
  <c r="F19" i="47"/>
  <c r="E19" i="47"/>
  <c r="Q22" i="48"/>
  <c r="H22" i="48"/>
  <c r="G22" i="48"/>
  <c r="F22" i="48"/>
  <c r="E22" i="48"/>
  <c r="Q21" i="48"/>
  <c r="H21" i="48"/>
  <c r="G21" i="48"/>
  <c r="F21" i="48"/>
  <c r="E21" i="48"/>
  <c r="U21" i="48" s="1"/>
  <c r="Q20" i="48"/>
  <c r="H20" i="48"/>
  <c r="G20" i="48"/>
  <c r="F20" i="48"/>
  <c r="E20" i="48"/>
  <c r="V18" i="48"/>
  <c r="U18" i="48"/>
  <c r="V17" i="48"/>
  <c r="U17" i="48"/>
  <c r="V16" i="48"/>
  <c r="U16" i="48"/>
  <c r="Q15" i="48"/>
  <c r="N15" i="48"/>
  <c r="H15" i="48"/>
  <c r="G15" i="48"/>
  <c r="F15" i="48"/>
  <c r="E15" i="48"/>
  <c r="V14" i="48"/>
  <c r="U14" i="48"/>
  <c r="V13" i="48"/>
  <c r="U13" i="48"/>
  <c r="V12" i="48"/>
  <c r="U12" i="48"/>
  <c r="V10" i="48"/>
  <c r="U10" i="48"/>
  <c r="V9" i="48"/>
  <c r="U9" i="48"/>
  <c r="V8" i="48"/>
  <c r="U8" i="48"/>
  <c r="E22" i="47"/>
  <c r="E21" i="47"/>
  <c r="E20" i="47"/>
  <c r="H22" i="47"/>
  <c r="G22" i="47"/>
  <c r="F22" i="47"/>
  <c r="H21" i="47"/>
  <c r="G21" i="47"/>
  <c r="F21" i="47"/>
  <c r="Q20" i="47"/>
  <c r="H20" i="47"/>
  <c r="G20" i="47"/>
  <c r="F20" i="47"/>
  <c r="V18" i="47"/>
  <c r="U18" i="47"/>
  <c r="V17" i="47"/>
  <c r="U17" i="47"/>
  <c r="V16" i="47"/>
  <c r="U16" i="47"/>
  <c r="Q22" i="47"/>
  <c r="Q21" i="47"/>
  <c r="V13" i="47"/>
  <c r="U13" i="47"/>
  <c r="V12" i="47"/>
  <c r="V10" i="47"/>
  <c r="U10" i="47"/>
  <c r="V9" i="47"/>
  <c r="V8" i="47"/>
  <c r="U8" i="47"/>
  <c r="V23" i="20"/>
  <c r="U23" i="20"/>
  <c r="I14" i="20"/>
  <c r="I15" i="20" s="1"/>
  <c r="T22" i="20"/>
  <c r="S22" i="20"/>
  <c r="R22" i="20"/>
  <c r="Q22" i="20"/>
  <c r="N22" i="20"/>
  <c r="M22" i="20"/>
  <c r="L22" i="20"/>
  <c r="K22" i="20"/>
  <c r="J22" i="20"/>
  <c r="H22" i="20"/>
  <c r="G22" i="20"/>
  <c r="F22" i="20"/>
  <c r="I13" i="20"/>
  <c r="I8" i="20"/>
  <c r="I12" i="20"/>
  <c r="L13" i="20"/>
  <c r="L9" i="20"/>
  <c r="E13" i="20"/>
  <c r="V18" i="20"/>
  <c r="V17" i="20"/>
  <c r="V16" i="20"/>
  <c r="V14" i="20"/>
  <c r="V13" i="20"/>
  <c r="V12" i="20"/>
  <c r="V10" i="20"/>
  <c r="V9" i="20"/>
  <c r="V8" i="20"/>
  <c r="U22" i="20"/>
  <c r="U18" i="20"/>
  <c r="U17" i="20"/>
  <c r="U16" i="20"/>
  <c r="U14" i="20"/>
  <c r="U13" i="20"/>
  <c r="U12" i="20"/>
  <c r="U10" i="20"/>
  <c r="U9" i="20"/>
  <c r="U8" i="20"/>
  <c r="Q23" i="20"/>
  <c r="Q21" i="20"/>
  <c r="Q20" i="20"/>
  <c r="T15" i="20"/>
  <c r="R15" i="20"/>
  <c r="Q15" i="20"/>
  <c r="S11" i="20"/>
  <c r="Q11" i="20"/>
  <c r="Q14" i="20"/>
  <c r="Q13" i="20"/>
  <c r="N15" i="20"/>
  <c r="M15" i="20"/>
  <c r="T21" i="20"/>
  <c r="S21" i="20"/>
  <c r="R21" i="20"/>
  <c r="N21" i="20"/>
  <c r="M21" i="20"/>
  <c r="L21" i="20"/>
  <c r="K21" i="20"/>
  <c r="J21" i="20"/>
  <c r="H21" i="20"/>
  <c r="G21" i="20"/>
  <c r="F21" i="20"/>
  <c r="E21" i="20"/>
  <c r="U21" i="20" s="1"/>
  <c r="T20" i="20"/>
  <c r="S20" i="20"/>
  <c r="R20" i="20"/>
  <c r="N20" i="20"/>
  <c r="M20" i="20"/>
  <c r="K20" i="20"/>
  <c r="J20" i="20"/>
  <c r="I20" i="20"/>
  <c r="V20" i="20" s="1"/>
  <c r="H20" i="20"/>
  <c r="G20" i="20"/>
  <c r="F20" i="20"/>
  <c r="K15" i="20"/>
  <c r="J15" i="20"/>
  <c r="H15" i="20"/>
  <c r="G15" i="20"/>
  <c r="F15" i="20"/>
  <c r="L11" i="20"/>
  <c r="L12" i="20"/>
  <c r="L20" i="20" s="1"/>
  <c r="U20" i="20" s="1"/>
  <c r="E12" i="20"/>
  <c r="E20" i="20" s="1"/>
  <c r="I10" i="20"/>
  <c r="I11" i="20" s="1"/>
  <c r="I9" i="20"/>
  <c r="I21" i="20" s="1"/>
  <c r="V21" i="20" s="1"/>
  <c r="L14" i="20"/>
  <c r="E14" i="20"/>
  <c r="E22" i="20" s="1"/>
  <c r="J72" i="23" l="1"/>
  <c r="C72" i="23"/>
  <c r="B42" i="5"/>
  <c r="D42" i="5"/>
  <c r="C42" i="5"/>
  <c r="V20" i="48"/>
  <c r="U22" i="48"/>
  <c r="E23" i="47"/>
  <c r="V21" i="48"/>
  <c r="V15" i="48"/>
  <c r="U23" i="48"/>
  <c r="U15" i="48"/>
  <c r="Q23" i="48"/>
  <c r="G23" i="48"/>
  <c r="H23" i="48"/>
  <c r="U20" i="48"/>
  <c r="V22" i="48"/>
  <c r="E23" i="48"/>
  <c r="F23" i="48"/>
  <c r="G23" i="47"/>
  <c r="H23" i="47"/>
  <c r="V20" i="47"/>
  <c r="U20" i="47"/>
  <c r="F23" i="47"/>
  <c r="V21" i="47"/>
  <c r="Q23" i="47"/>
  <c r="U21" i="47"/>
  <c r="U22" i="47"/>
  <c r="U9" i="47"/>
  <c r="U12" i="47"/>
  <c r="U14" i="47"/>
  <c r="V14" i="47"/>
  <c r="V22" i="47"/>
  <c r="I22" i="20"/>
  <c r="V22" i="20" s="1"/>
  <c r="L23" i="20"/>
  <c r="L15" i="20"/>
  <c r="V23" i="48" l="1"/>
  <c r="U23" i="47"/>
  <c r="V23" i="47"/>
  <c r="C32" i="24" l="1"/>
  <c r="C36" i="24"/>
  <c r="F32" i="24"/>
  <c r="F25" i="24"/>
  <c r="F21" i="24"/>
  <c r="F16" i="24"/>
  <c r="F8" i="24"/>
  <c r="F28" i="24" s="1"/>
  <c r="D32" i="24"/>
  <c r="D37" i="24" s="1"/>
  <c r="D38" i="24" s="1"/>
  <c r="D25" i="24"/>
  <c r="D21" i="24"/>
  <c r="D16" i="24"/>
  <c r="B32" i="24"/>
  <c r="B37" i="24" s="1"/>
  <c r="B25" i="24"/>
  <c r="B21" i="24"/>
  <c r="B16" i="24"/>
  <c r="B8" i="24"/>
  <c r="B28" i="24" s="1"/>
  <c r="B38" i="24" s="1"/>
  <c r="F9" i="27"/>
  <c r="F13" i="27" s="1"/>
  <c r="D9" i="27"/>
  <c r="D13" i="27" s="1"/>
  <c r="B12" i="27"/>
  <c r="B9" i="27"/>
  <c r="B13" i="27" s="1"/>
  <c r="F10" i="28"/>
  <c r="G10" i="28"/>
  <c r="D25" i="28"/>
  <c r="E25" i="28"/>
  <c r="D18" i="28"/>
  <c r="E18" i="28"/>
  <c r="D10" i="28"/>
  <c r="E10" i="28"/>
  <c r="C10" i="28"/>
  <c r="I31" i="28"/>
  <c r="I32" i="28"/>
  <c r="I33" i="28"/>
  <c r="I35" i="28"/>
  <c r="I36" i="28"/>
  <c r="I37" i="28"/>
  <c r="F34" i="28"/>
  <c r="F30" i="28"/>
  <c r="F38" i="28" s="1"/>
  <c r="F22" i="28"/>
  <c r="F18" i="28"/>
  <c r="F25" i="28" s="1"/>
  <c r="D34" i="28"/>
  <c r="D30" i="28"/>
  <c r="D38" i="28" s="1"/>
  <c r="B34" i="28"/>
  <c r="H34" i="28" s="1"/>
  <c r="B30" i="28"/>
  <c r="B22" i="28"/>
  <c r="B18" i="28"/>
  <c r="B10" i="28"/>
  <c r="I7" i="28"/>
  <c r="I8" i="28"/>
  <c r="I9" i="28"/>
  <c r="I11" i="28"/>
  <c r="I12" i="28"/>
  <c r="I13" i="28"/>
  <c r="I14" i="28"/>
  <c r="I15" i="28"/>
  <c r="I16" i="28"/>
  <c r="I17" i="28"/>
  <c r="I19" i="28"/>
  <c r="I20" i="28"/>
  <c r="I21" i="28"/>
  <c r="I23" i="28"/>
  <c r="I24" i="28"/>
  <c r="I26" i="28"/>
  <c r="I27" i="28"/>
  <c r="I28" i="28"/>
  <c r="I29" i="28"/>
  <c r="H7" i="28"/>
  <c r="H8" i="28"/>
  <c r="H9" i="28"/>
  <c r="H11" i="28"/>
  <c r="H12" i="28"/>
  <c r="H13" i="28"/>
  <c r="H14" i="28"/>
  <c r="H15" i="28"/>
  <c r="H16" i="28"/>
  <c r="H17" i="28"/>
  <c r="H19" i="28"/>
  <c r="H20" i="28"/>
  <c r="H21" i="28"/>
  <c r="H23" i="28"/>
  <c r="H24" i="28"/>
  <c r="H26" i="28"/>
  <c r="H27" i="28"/>
  <c r="H28" i="28"/>
  <c r="H29" i="28"/>
  <c r="H31" i="28"/>
  <c r="H32" i="28"/>
  <c r="H33" i="28"/>
  <c r="H35" i="28"/>
  <c r="H36" i="28"/>
  <c r="H37" i="28"/>
  <c r="L18" i="23"/>
  <c r="K18" i="23"/>
  <c r="N23" i="23"/>
  <c r="G37" i="23"/>
  <c r="G31" i="23"/>
  <c r="S23" i="20"/>
  <c r="I44" i="24"/>
  <c r="C12" i="46"/>
  <c r="H22" i="28" l="1"/>
  <c r="H18" i="28"/>
  <c r="H30" i="28"/>
  <c r="B38" i="28"/>
  <c r="H38" i="28" s="1"/>
  <c r="B25" i="28"/>
  <c r="H10" i="28"/>
  <c r="D23" i="45"/>
  <c r="C23" i="45"/>
  <c r="B23" i="45"/>
  <c r="B31" i="45" s="1"/>
  <c r="D31" i="45"/>
  <c r="C31" i="45"/>
  <c r="H25" i="28" l="1"/>
  <c r="N19" i="23" l="1"/>
  <c r="J13" i="24"/>
  <c r="J14" i="24"/>
  <c r="J15" i="24"/>
  <c r="J17" i="24"/>
  <c r="J18" i="24"/>
  <c r="J19" i="24"/>
  <c r="J20" i="24"/>
  <c r="J21" i="24"/>
  <c r="J22" i="24"/>
  <c r="J23" i="24"/>
  <c r="J24" i="24"/>
  <c r="J25" i="24"/>
  <c r="J26" i="24"/>
  <c r="I6" i="24"/>
  <c r="E32" i="24"/>
  <c r="E37" i="24" s="1"/>
  <c r="E38" i="24" s="1"/>
  <c r="G32" i="24"/>
  <c r="G34" i="28"/>
  <c r="G30" i="28"/>
  <c r="G22" i="28"/>
  <c r="G18" i="28"/>
  <c r="G53" i="23"/>
  <c r="M55" i="23"/>
  <c r="L55" i="23"/>
  <c r="N27" i="23"/>
  <c r="D43" i="32"/>
  <c r="G25" i="28" l="1"/>
  <c r="G38" i="28"/>
  <c r="C18" i="28" l="1"/>
  <c r="I18" i="28" s="1"/>
  <c r="I12" i="24"/>
  <c r="H6" i="24"/>
  <c r="H5" i="24"/>
  <c r="J5" i="24" s="1"/>
  <c r="E9" i="27" l="1"/>
  <c r="E13" i="27" s="1"/>
  <c r="I35" i="32" l="1"/>
  <c r="G16" i="23" l="1"/>
  <c r="G28" i="23"/>
  <c r="E43" i="32" l="1"/>
  <c r="H35" i="32"/>
  <c r="H44" i="32" s="1"/>
  <c r="H64" i="32"/>
  <c r="I6" i="28" l="1"/>
  <c r="K14" i="24" l="1"/>
  <c r="K15" i="24"/>
  <c r="K17" i="24"/>
  <c r="K18" i="24"/>
  <c r="K19" i="24"/>
  <c r="K20" i="24"/>
  <c r="K22" i="24"/>
  <c r="K23" i="24"/>
  <c r="K24" i="24"/>
  <c r="K26" i="24"/>
  <c r="K29" i="24"/>
  <c r="K30" i="24"/>
  <c r="K31" i="24"/>
  <c r="K33" i="24"/>
  <c r="K34" i="24"/>
  <c r="K35" i="24"/>
  <c r="K39" i="24"/>
  <c r="K40" i="24"/>
  <c r="K41" i="24"/>
  <c r="K42" i="24"/>
  <c r="K43" i="24"/>
  <c r="K13" i="24"/>
  <c r="I7" i="24"/>
  <c r="K7" i="24" s="1"/>
  <c r="I9" i="24"/>
  <c r="K9" i="24" s="1"/>
  <c r="I10" i="24"/>
  <c r="K10" i="24" s="1"/>
  <c r="I11" i="24"/>
  <c r="K11" i="24" s="1"/>
  <c r="I13" i="24"/>
  <c r="I14" i="24"/>
  <c r="I15" i="24"/>
  <c r="I17" i="24"/>
  <c r="I18" i="24"/>
  <c r="I19" i="24"/>
  <c r="I20" i="24"/>
  <c r="I22" i="24"/>
  <c r="I23" i="24"/>
  <c r="I24" i="24"/>
  <c r="I26" i="24"/>
  <c r="I27" i="24"/>
  <c r="I29" i="24"/>
  <c r="I30" i="24"/>
  <c r="I31" i="24"/>
  <c r="I33" i="24"/>
  <c r="I34" i="24"/>
  <c r="I35" i="24"/>
  <c r="I36" i="24"/>
  <c r="I39" i="24"/>
  <c r="I40" i="24"/>
  <c r="I41" i="24"/>
  <c r="I42" i="24"/>
  <c r="I43" i="24"/>
  <c r="I5" i="24"/>
  <c r="K5" i="24" s="1"/>
  <c r="H7" i="24"/>
  <c r="J7" i="24" s="1"/>
  <c r="H9" i="24"/>
  <c r="J9" i="24" s="1"/>
  <c r="H10" i="24"/>
  <c r="J10" i="24" s="1"/>
  <c r="H11" i="24"/>
  <c r="J11" i="24" s="1"/>
  <c r="H12" i="24"/>
  <c r="H13" i="24"/>
  <c r="H14" i="24"/>
  <c r="H15" i="24"/>
  <c r="H17" i="24"/>
  <c r="H18" i="24"/>
  <c r="H19" i="24"/>
  <c r="H20" i="24"/>
  <c r="H22" i="24"/>
  <c r="H23" i="24"/>
  <c r="H24" i="24"/>
  <c r="H26" i="24"/>
  <c r="H27" i="24"/>
  <c r="H29" i="24"/>
  <c r="J29" i="24" s="1"/>
  <c r="H30" i="24"/>
  <c r="J30" i="24" s="1"/>
  <c r="H31" i="24"/>
  <c r="J31" i="24" s="1"/>
  <c r="H33" i="24"/>
  <c r="J33" i="24" s="1"/>
  <c r="H34" i="24"/>
  <c r="J34" i="24" s="1"/>
  <c r="H35" i="24"/>
  <c r="J35" i="24" s="1"/>
  <c r="H36" i="24"/>
  <c r="J36" i="24" s="1"/>
  <c r="H39" i="24"/>
  <c r="J39" i="24" s="1"/>
  <c r="H40" i="24"/>
  <c r="J40" i="24" s="1"/>
  <c r="H41" i="24"/>
  <c r="J41" i="24" s="1"/>
  <c r="H42" i="24"/>
  <c r="J42" i="24" s="1"/>
  <c r="H43" i="24"/>
  <c r="J43" i="24" s="1"/>
  <c r="H44" i="24"/>
  <c r="H25" i="24" l="1"/>
  <c r="H21" i="24"/>
  <c r="H16" i="24"/>
  <c r="C22" i="28"/>
  <c r="I22" i="28" s="1"/>
  <c r="I10" i="28"/>
  <c r="J35" i="32"/>
  <c r="J44" i="32" s="1"/>
  <c r="I64" i="32"/>
  <c r="C43" i="32"/>
  <c r="C25" i="28" l="1"/>
  <c r="H8" i="24"/>
  <c r="H37" i="24"/>
  <c r="J37" i="24" s="1"/>
  <c r="H32" i="24"/>
  <c r="J32" i="24" s="1"/>
  <c r="H38" i="24" l="1"/>
  <c r="H28" i="24"/>
  <c r="I23" i="20" l="1"/>
  <c r="H23" i="20" l="1"/>
  <c r="G21" i="24" l="1"/>
  <c r="G16" i="24"/>
  <c r="C12" i="27"/>
  <c r="C9" i="27"/>
  <c r="C34" i="28"/>
  <c r="I34" i="28" s="1"/>
  <c r="C30" i="28"/>
  <c r="G9" i="27"/>
  <c r="G13" i="27" s="1"/>
  <c r="E30" i="28"/>
  <c r="I25" i="28"/>
  <c r="I44" i="32"/>
  <c r="I30" i="28" l="1"/>
  <c r="C37" i="24"/>
  <c r="I37" i="24" s="1"/>
  <c r="I32" i="24"/>
  <c r="K32" i="24"/>
  <c r="E38" i="28"/>
  <c r="C13" i="27"/>
  <c r="C38" i="28"/>
  <c r="R23" i="20"/>
  <c r="T23" i="20"/>
  <c r="N23" i="20"/>
  <c r="H6" i="28"/>
  <c r="E59" i="23"/>
  <c r="E70" i="23" s="1"/>
  <c r="G25" i="24"/>
  <c r="G8" i="24"/>
  <c r="E25" i="24"/>
  <c r="E21" i="24"/>
  <c r="E16" i="24"/>
  <c r="C25" i="24"/>
  <c r="C21" i="24"/>
  <c r="C16" i="24"/>
  <c r="C8" i="24"/>
  <c r="N9" i="23"/>
  <c r="N12" i="23"/>
  <c r="N15" i="23"/>
  <c r="N18" i="23"/>
  <c r="N21" i="23"/>
  <c r="N30" i="23"/>
  <c r="N33" i="23"/>
  <c r="L72" i="23"/>
  <c r="N70" i="23"/>
  <c r="N6" i="23"/>
  <c r="G7" i="23"/>
  <c r="G11" i="23"/>
  <c r="G12" i="23"/>
  <c r="E15" i="23"/>
  <c r="G23" i="23"/>
  <c r="G24" i="23"/>
  <c r="G32" i="23"/>
  <c r="G35" i="23"/>
  <c r="G36" i="23"/>
  <c r="G38" i="23"/>
  <c r="E42" i="23"/>
  <c r="G43" i="23"/>
  <c r="E46" i="23"/>
  <c r="E51" i="23"/>
  <c r="F59" i="23"/>
  <c r="G63" i="23"/>
  <c r="C28" i="32"/>
  <c r="D28" i="32"/>
  <c r="D42" i="23"/>
  <c r="D46" i="23"/>
  <c r="D51" i="23"/>
  <c r="D68" i="32"/>
  <c r="D61" i="32"/>
  <c r="D32" i="32"/>
  <c r="K55" i="23"/>
  <c r="D70" i="23"/>
  <c r="C32" i="32"/>
  <c r="E32" i="32"/>
  <c r="C55" i="32"/>
  <c r="C58" i="32"/>
  <c r="E61" i="32"/>
  <c r="C68" i="32"/>
  <c r="D15" i="23"/>
  <c r="I38" i="28" l="1"/>
  <c r="E55" i="23"/>
  <c r="E57" i="23" s="1"/>
  <c r="D55" i="23"/>
  <c r="D72" i="23" s="1"/>
  <c r="F55" i="23"/>
  <c r="E71" i="32"/>
  <c r="I8" i="24"/>
  <c r="I16" i="24"/>
  <c r="G59" i="23"/>
  <c r="K21" i="24"/>
  <c r="K25" i="24"/>
  <c r="I21" i="24"/>
  <c r="M23" i="20"/>
  <c r="F23" i="20"/>
  <c r="I25" i="24"/>
  <c r="M72" i="23"/>
  <c r="N72" i="23" s="1"/>
  <c r="K23" i="20"/>
  <c r="J23" i="20"/>
  <c r="G23" i="20"/>
  <c r="G28" i="24"/>
  <c r="D35" i="32"/>
  <c r="D44" i="32" s="1"/>
  <c r="C35" i="32"/>
  <c r="C71" i="32"/>
  <c r="I72" i="32"/>
  <c r="I74" i="32" s="1"/>
  <c r="J64" i="32"/>
  <c r="J72" i="32" s="1"/>
  <c r="J74" i="32" s="1"/>
  <c r="C28" i="24"/>
  <c r="D64" i="32"/>
  <c r="D65" i="32" s="1"/>
  <c r="F70" i="23"/>
  <c r="G70" i="23" s="1"/>
  <c r="G51" i="23"/>
  <c r="G42" i="23"/>
  <c r="G22" i="23"/>
  <c r="G15" i="23"/>
  <c r="H72" i="32"/>
  <c r="H74" i="32" s="1"/>
  <c r="C64" i="32"/>
  <c r="C65" i="32" s="1"/>
  <c r="D71" i="32"/>
  <c r="E35" i="32"/>
  <c r="E44" i="32" s="1"/>
  <c r="G6" i="23"/>
  <c r="G30" i="23"/>
  <c r="K72" i="23"/>
  <c r="D72" i="32" l="1"/>
  <c r="D74" i="32" s="1"/>
  <c r="D36" i="32"/>
  <c r="E36" i="32"/>
  <c r="F57" i="23"/>
  <c r="G57" i="23" s="1"/>
  <c r="N55" i="23"/>
  <c r="C36" i="32"/>
  <c r="C44" i="32"/>
  <c r="C38" i="24"/>
  <c r="I38" i="24" s="1"/>
  <c r="I28" i="24"/>
  <c r="C72" i="32"/>
  <c r="D57" i="23"/>
  <c r="F72" i="23"/>
  <c r="E64" i="32"/>
  <c r="E72" i="23"/>
  <c r="G55" i="23"/>
  <c r="E65" i="32" l="1"/>
  <c r="E72" i="32"/>
  <c r="E74" i="32" s="1"/>
  <c r="C74" i="32"/>
  <c r="G72" i="23"/>
</calcChain>
</file>

<file path=xl/sharedStrings.xml><?xml version="1.0" encoding="utf-8"?>
<sst xmlns="http://schemas.openxmlformats.org/spreadsheetml/2006/main" count="2099" uniqueCount="555">
  <si>
    <t>Munka törvénykönyve hatálya alá tartozó munkavállaló</t>
  </si>
  <si>
    <t>Közalkalmazott</t>
  </si>
  <si>
    <t>Megnevezése</t>
  </si>
  <si>
    <t>Köztisztviselő</t>
  </si>
  <si>
    <t>Alaptevékenység költségvetési kiadásai</t>
  </si>
  <si>
    <t>Alaptevékenység költségvetési bevételei</t>
  </si>
  <si>
    <t>ALAPTEVÉKENYSÉG KÖLTSÉGVETÉSI EGYENLEGE</t>
  </si>
  <si>
    <t>Alaptevékenység finanszírozási kiadásai</t>
  </si>
  <si>
    <t>ALAPTEVÉKENYSÉG MARADVÁNYA</t>
  </si>
  <si>
    <t>Alaptevékenység finanszírozási bevételei</t>
  </si>
  <si>
    <t>ALAPTEVÉKENYSÉG FINANSZÍROZÁSI EGYENLEGE</t>
  </si>
  <si>
    <t>vállalkozási 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</si>
  <si>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</si>
  <si>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</si>
  <si>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</si>
  <si>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</si>
  <si>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</si>
  <si>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</t>
  </si>
  <si>
    <t>ÖSSZES MARADVÁNY</t>
  </si>
  <si>
    <t>ALAPTEVÉKENYSÉG KÖTELEZETTSÉGGEL TERHELT MARADVÁNYA</t>
  </si>
  <si>
    <t>ALAPTEVÉKENYSÉG SZABAD MARADVÁNYA</t>
  </si>
  <si>
    <t>VÁLLALKOZÁSI TEVÉKENYSÉGET TERHELŐ BEFIZETÉSI KÖTELEZETTSÉG</t>
  </si>
  <si>
    <t>VÁLLALKOZÁSI TEVÉKENYSÉG FELHASZNÁLHATÓ MARADVÁNYA</t>
  </si>
  <si>
    <t>Zárolt vissza nem térítendő támogatások</t>
  </si>
  <si>
    <t>Kiadások</t>
  </si>
  <si>
    <t>Személyi juttatások</t>
  </si>
  <si>
    <t>Dologi kiadások</t>
  </si>
  <si>
    <t>Ellátottak pénzbeli juttatása</t>
  </si>
  <si>
    <t>Egyéb működési kiadás</t>
  </si>
  <si>
    <t>Garancia és kezességvállalás</t>
  </si>
  <si>
    <t>Visszatérítendő támogatások és kölcsönök</t>
  </si>
  <si>
    <t>Egyéb működési célú támogatások (vissza nem térítendő)</t>
  </si>
  <si>
    <t xml:space="preserve"> - Általános tartalék</t>
  </si>
  <si>
    <t>Ellátottak pénzbeli juttatásai</t>
  </si>
  <si>
    <t>Központi költségvetésből származó támogatás</t>
  </si>
  <si>
    <t>Hiány finanszírozása belső forrásból:</t>
  </si>
  <si>
    <t xml:space="preserve"> - Pénzmaradvány</t>
  </si>
  <si>
    <t>Hiány finanszírozása külső forrásból:</t>
  </si>
  <si>
    <t>Általános működési és ágazati támogatás</t>
  </si>
  <si>
    <t>Termékek és szolgáltatások</t>
  </si>
  <si>
    <t>Szolgáltatások ellenértéke</t>
  </si>
  <si>
    <t>Tulajdonosi bevételek</t>
  </si>
  <si>
    <t>Iparűzési adóból</t>
  </si>
  <si>
    <t>Föld- és ingatlan értékesítésből átcsoportosítandó</t>
  </si>
  <si>
    <t>Zárolt vissza nem térítendő támogatás</t>
  </si>
  <si>
    <t>Felhalmozási célú visszatérítendő támogatás és kölcsön</t>
  </si>
  <si>
    <t xml:space="preserve">Egyéb felhalmozási célú átvett pénzeszközök </t>
  </si>
  <si>
    <t>Egyéb működési célú támogatás (vissza nem térítendő)</t>
  </si>
  <si>
    <t xml:space="preserve"> - Működési céltartalék</t>
  </si>
  <si>
    <t>Egyéb felhalmozási kiadások</t>
  </si>
  <si>
    <t>Egyéb felhalmozási célú támogatások (vissza nem térítendő)</t>
  </si>
  <si>
    <t xml:space="preserve"> - Felhalmozási tartalék</t>
  </si>
  <si>
    <t xml:space="preserve"> - Felhalmozási céltartalék</t>
  </si>
  <si>
    <t xml:space="preserve"> - Zárolt tartalék</t>
  </si>
  <si>
    <t>KIADÁSOK MINDÖSSZESEN</t>
  </si>
  <si>
    <t>Bevételek</t>
  </si>
  <si>
    <t>Működési támogatások</t>
  </si>
  <si>
    <t>Központosított támogatások</t>
  </si>
  <si>
    <t>Egyes szociális feladatok támogatása</t>
  </si>
  <si>
    <t>Működési célú támogatások</t>
  </si>
  <si>
    <t>Visszatérítendő támogatások és kölcsönök (igénylés és visszatérülés)</t>
  </si>
  <si>
    <t>Vissza nem térítendő támogatások</t>
  </si>
  <si>
    <t>Felhalmozási célú támogatások</t>
  </si>
  <si>
    <t>Vagyoni típusú adók</t>
  </si>
  <si>
    <t>Szabálysértési és helyszíni bírság</t>
  </si>
  <si>
    <t>Működési bevételek</t>
  </si>
  <si>
    <t>Ellátási díjak</t>
  </si>
  <si>
    <t>Kamatbevétel</t>
  </si>
  <si>
    <t>Felhalmozási bevételek</t>
  </si>
  <si>
    <t>Működési célú átvett pénzeszközök</t>
  </si>
  <si>
    <t>Működési célú visszatérítendő támogatások és kölcsönök</t>
  </si>
  <si>
    <t>Egyéb működési célú átvett pénzeszközök</t>
  </si>
  <si>
    <t>Felhalmozási célú átvett pénzeszközök</t>
  </si>
  <si>
    <t>Felhalmozási célú visszatérítendő támogatások és kölcsönök</t>
  </si>
  <si>
    <t>Egyéb felhalmozási célú átvett pénzeszközök</t>
  </si>
  <si>
    <t>BEVÉTELEK MINDÖSSZESEN</t>
  </si>
  <si>
    <t>(E Ft-ban)</t>
  </si>
  <si>
    <t>Megnevezés</t>
  </si>
  <si>
    <t xml:space="preserve">Eredeti </t>
  </si>
  <si>
    <t>Működési tartalékok</t>
  </si>
  <si>
    <t>Eredeti</t>
  </si>
  <si>
    <t>Önkormányzat</t>
  </si>
  <si>
    <t>Mindösszesen</t>
  </si>
  <si>
    <t>E Ft-ban</t>
  </si>
  <si>
    <t>Egyéb működési bevétel</t>
  </si>
  <si>
    <t xml:space="preserve">Ingatlanok értékesítése </t>
  </si>
  <si>
    <t xml:space="preserve">Belső finanszírozás, pénzmaradvány </t>
  </si>
  <si>
    <t xml:space="preserve">Külső finanszírozás hitel felvétel </t>
  </si>
  <si>
    <t>Irányítószervi támogatás folyósítás</t>
  </si>
  <si>
    <t>KÖLTSÉGVETÉSI BEVÉTELEK ÖSSZESEN:</t>
  </si>
  <si>
    <t>KÖLTSÉGVETÉSI KIADÁSOK ÖSSZESEN:</t>
  </si>
  <si>
    <t>FINANSZÍROZÁSI BEVÉTELEK ÖSSZESEN:</t>
  </si>
  <si>
    <t>FINANSZÍROZÁSI KIADÁSOK ÖSSZESEN:</t>
  </si>
  <si>
    <t>Összesen:</t>
  </si>
  <si>
    <t>ÁFA bevétel</t>
  </si>
  <si>
    <t>Egyéb működési kiadások</t>
  </si>
  <si>
    <t>Beruházási kiadások</t>
  </si>
  <si>
    <t>Általános működés és ágazatai feladatok támogatása</t>
  </si>
  <si>
    <t>Felújítási kiadások</t>
  </si>
  <si>
    <t>Központi költségvetésből származó támogatások</t>
  </si>
  <si>
    <t xml:space="preserve">Költségvetési egyenleg: </t>
  </si>
  <si>
    <t>Hiány és a finanszírozási kiadások fedezetének finanszírozása:</t>
  </si>
  <si>
    <t xml:space="preserve">Vissza nem térítendő támogatások  </t>
  </si>
  <si>
    <t>Szabálysértési és helyszíni bírságok</t>
  </si>
  <si>
    <t>Kamat bevétel</t>
  </si>
  <si>
    <t xml:space="preserve">Működési célú visszatérítendő támogatások és kölcsönök </t>
  </si>
  <si>
    <t>Garancia és kezességvállalásból visszatérülés</t>
  </si>
  <si>
    <t>Munkaadókat terhelő járulékok és szociális hozzájárulási adó</t>
  </si>
  <si>
    <t>Működési célú támogatások államháztartáson belülről (vissza nem térítendő)</t>
  </si>
  <si>
    <t>Irányító szervi támogatás folyósítása</t>
  </si>
  <si>
    <t>Felhalmozási tartalékok</t>
  </si>
  <si>
    <t>Költségvetési szerveknek folyósított támogatás</t>
  </si>
  <si>
    <t>ÖNKORMÁNYZATI TÁMOGATÁSOK ÉS ÁTVETT PÉNZESZKÖZÖK (VISSZATÉRÍTENDŐ ÉS VISSZA NEM TÉRÍTENDŐ) MINDÖSSZESEN:</t>
  </si>
  <si>
    <t>Összesen</t>
  </si>
  <si>
    <t>Pénzmaradvány</t>
  </si>
  <si>
    <t>Bevételi előirányzat</t>
  </si>
  <si>
    <t>Kiadási előirányzat</t>
  </si>
  <si>
    <t>Személyi juttatás</t>
  </si>
  <si>
    <t>Járulékok</t>
  </si>
  <si>
    <t>Dologi kiadás</t>
  </si>
  <si>
    <t>Közhatalmi bevételek</t>
  </si>
  <si>
    <t>Felhalmozási kiadásokra átcsoportosított (-)</t>
  </si>
  <si>
    <t>Költségvetési bevételek összesen:</t>
  </si>
  <si>
    <t>Költségvetési kiadások összesen:</t>
  </si>
  <si>
    <t>Egyenleg:</t>
  </si>
  <si>
    <t>Irányítószervi támogatás</t>
  </si>
  <si>
    <t>Finanszírozási bevételek</t>
  </si>
  <si>
    <t>Finanszírozási kiadások</t>
  </si>
  <si>
    <t>Mindösszesen:</t>
  </si>
  <si>
    <t>Beruházás</t>
  </si>
  <si>
    <t>Felújítás</t>
  </si>
  <si>
    <t>Egyéb felhalmozási kiadás</t>
  </si>
  <si>
    <t>Működési bevételekből átcsoportosított</t>
  </si>
  <si>
    <t>Mindösszesen bevételek:</t>
  </si>
  <si>
    <t>Mindösszesen kiadások:</t>
  </si>
  <si>
    <t>Hitel és kötvénytörlesztés</t>
  </si>
  <si>
    <t>Működési kiadások</t>
  </si>
  <si>
    <t>Felhalmozási kiadások</t>
  </si>
  <si>
    <t xml:space="preserve">Személyi juttatások </t>
  </si>
  <si>
    <t xml:space="preserve">Dologi </t>
  </si>
  <si>
    <t>M.adókat terh. jár. és szochj.</t>
  </si>
  <si>
    <t>Elvonások és befizetések</t>
  </si>
  <si>
    <t>Közvetített szolgáltatások ellenértéke</t>
  </si>
  <si>
    <t xml:space="preserve">Likvidhitel felvétel </t>
  </si>
  <si>
    <t>Betétlekötésből fieztési számlára visszaérkező pénzösszeg</t>
  </si>
  <si>
    <t>Likvid hitel igénybevétel</t>
  </si>
  <si>
    <t>Likvid hitel törlesztés</t>
  </si>
  <si>
    <t>Betétlekötés céljából átvezetés fizetési számláról</t>
  </si>
  <si>
    <t>Állami támogatás megelőlegezése</t>
  </si>
  <si>
    <t>Állami támogatás megelőlegezésének visszatérítése</t>
  </si>
  <si>
    <t>Hiteltörlesztés</t>
  </si>
  <si>
    <t xml:space="preserve"> - Működési tartalék </t>
  </si>
  <si>
    <t>Teljesítés</t>
  </si>
  <si>
    <t>Polgármesteri Hivatal</t>
  </si>
  <si>
    <t>Mesevár Óvoda</t>
  </si>
  <si>
    <t>Mód.</t>
  </si>
  <si>
    <t>Konszolidált összesen</t>
  </si>
  <si>
    <t>Áru és készletértékesítés</t>
  </si>
  <si>
    <t>egyéb műk.c. támogatások bevételei államháztartáson belülről</t>
  </si>
  <si>
    <t>Ingatlanértékesítés</t>
  </si>
  <si>
    <t xml:space="preserve">Egyéb tárgyi eszköz értékesítése </t>
  </si>
  <si>
    <t>Módosított</t>
  </si>
  <si>
    <t>Immateriális javak</t>
  </si>
  <si>
    <t>Tárgyi eszközök</t>
  </si>
  <si>
    <t>Befektetett pénzügyi eszközök</t>
  </si>
  <si>
    <t>Koncesszióba, vagyonkezelésbe adott eszközök</t>
  </si>
  <si>
    <t>NEMZETI VAGYONBA TARTOZÓ BEFEKTETETT ESZKÖZÖK</t>
  </si>
  <si>
    <t>Készletek</t>
  </si>
  <si>
    <t>Értékpapírok</t>
  </si>
  <si>
    <t>NEMZETI VAGYONBA TARTOZÓ FORGÓESZKÖZÖK</t>
  </si>
  <si>
    <t>Hosszú lejáratú betétek</t>
  </si>
  <si>
    <t>Pénztárak, csekkek, betétkönyvek</t>
  </si>
  <si>
    <t>PÉNZESZKÖZÖK</t>
  </si>
  <si>
    <t>Költségvetési évben esedékes követelések</t>
  </si>
  <si>
    <t>Költségvetési évet követően esedékes követelések</t>
  </si>
  <si>
    <t>Követelés jellegű sajátos elszámolások</t>
  </si>
  <si>
    <t>KÖVETELÉSEK</t>
  </si>
  <si>
    <t>EGYÉB SAJÁTOS ESZKÖZOLDALI ELSZÁMOLÁSOK</t>
  </si>
  <si>
    <t>AKTÍV IDŐBELI ELHATÁROLÁSOK</t>
  </si>
  <si>
    <t>ESZKÖZÖK ÖSSZESEN</t>
  </si>
  <si>
    <t>Felhalmozott eredmény</t>
  </si>
  <si>
    <t>Eszközök értékehelyesbítésének forrása</t>
  </si>
  <si>
    <t>Mérleg szerinti eredmény</t>
  </si>
  <si>
    <t>SAJÁT TŐKE</t>
  </si>
  <si>
    <t>Költségvetési évben esedékes kötelezettségek</t>
  </si>
  <si>
    <t>Költségvetési évet követően esedékes kötelezettségek</t>
  </si>
  <si>
    <t>Kötelezettség jellegű sajátos elszámolások</t>
  </si>
  <si>
    <t xml:space="preserve">KÖTELEZETTSÉGEK </t>
  </si>
  <si>
    <t>EGYÉB SAJÁTOS FORRÁSOLDALI ELSZÁMOLÁSOK</t>
  </si>
  <si>
    <t>KINCSTÁRI SZÁMLAVEZETÉSSEL KAPCSOLATOS ELSZÁMOLÁSOK</t>
  </si>
  <si>
    <t>PASSZÍV IDŐBELI ELHATÁROLÁSOK</t>
  </si>
  <si>
    <t>FORRÁSOK ÖSSZESEN</t>
  </si>
  <si>
    <t xml:space="preserve">Megnevezés </t>
  </si>
  <si>
    <t>Közhatalmi eredményszemléletű bevételek</t>
  </si>
  <si>
    <t>Eszk. És szolg. Ért. Nettó eredményszeml. Bevételek</t>
  </si>
  <si>
    <t>TEVÉKENYSÉG NETTÓ EREDMÉNYSZEMLÉLETŰ BEVÉTELE</t>
  </si>
  <si>
    <t>Tevékenység egyéb nettó eredményszeml. Bevételek</t>
  </si>
  <si>
    <t>Saját termelésű készletek állományváltozása</t>
  </si>
  <si>
    <t>Saját előállítású eszközök aktivált értéke</t>
  </si>
  <si>
    <t>AKTIVÁLT SAJÁT TELJESÍTMÉNYEK ÉRTÉKE</t>
  </si>
  <si>
    <t>központi műk.c.támogatások ereményszeml. Bevétele</t>
  </si>
  <si>
    <t>Egyéb műk. C. támogatáosk eredményszeml. Bevétele</t>
  </si>
  <si>
    <t>Különféle egyéb eredményszeml. Bevételek</t>
  </si>
  <si>
    <t>EGYÉB EREDMÉNYSZEMLÉLETŰ BEVÉTELEK</t>
  </si>
  <si>
    <t>Anyagköltség</t>
  </si>
  <si>
    <t>Igénybe vett szolgáltatások értéke</t>
  </si>
  <si>
    <t>eladott áruk beszerzési értéke</t>
  </si>
  <si>
    <t>eladott (közvetített)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</si>
  <si>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</si>
  <si>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</si>
  <si>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</si>
  <si>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</si>
  <si>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</si>
  <si>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</si>
  <si>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</si>
  <si>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TEVÉKENYSÉGEK EREDMÉNYE</t>
  </si>
  <si>
    <t>kapott (járó) osztalék és részesedés</t>
  </si>
  <si>
    <t>Pénzügyi műveletek egyéb eredményszeml. Bevételei</t>
  </si>
  <si>
    <t>PÉNZÜGYI MŰVELETEK EREDMÉNYSZEMLÉLETŰ BEVÉTELEI</t>
  </si>
  <si>
    <t>Fizetendő kamatok és kamatjellegű ráfordítások</t>
  </si>
  <si>
    <t>Részesedések, értékpapírok pénzeszközök értékvesztése</t>
  </si>
  <si>
    <t>Pénzügyi műveletek egyéb ráfordításai</t>
  </si>
  <si>
    <t>PÉNZÜGYI MŰVELETEK RÁFORDÍTÁSAI</t>
  </si>
  <si>
    <t>PÉNZÜGYI MŰVELETEK EREDMÉNYE</t>
  </si>
  <si>
    <t>SZOKÁSOS EREDMÉNY</t>
  </si>
  <si>
    <t>Különféle rendkívüli eredményszemléletű bevételek</t>
  </si>
  <si>
    <t>RENDKÍVÜLI EREDMÉNYSZEMLÉLETŰ BEVÉTELEK</t>
  </si>
  <si>
    <t>RENDKÍVÜLI RÁFORDÍTÁSOK</t>
  </si>
  <si>
    <t xml:space="preserve">RENDKÍVÜLI EREDMÉNY </t>
  </si>
  <si>
    <t>MÉRLEG SZERINTI EREDMÉNY</t>
  </si>
  <si>
    <t>Kapott (járó) kamatok és kamatj. eredményszeml. Bev.</t>
  </si>
  <si>
    <t>Felhalmozási c. támogatások eredményszemléletű bev.</t>
  </si>
  <si>
    <t>Tokod Nagyközség Önkormányzata</t>
  </si>
  <si>
    <t>adatok e Ft-ban</t>
  </si>
  <si>
    <t>Jogszabály</t>
  </si>
  <si>
    <t>Összes kedvezmény</t>
  </si>
  <si>
    <t>Termékek és szolgáltatások utáni adók</t>
  </si>
  <si>
    <t>%</t>
  </si>
  <si>
    <t>előző év</t>
  </si>
  <si>
    <t>tárgyév</t>
  </si>
  <si>
    <t>Nemzeti vagyon és egyéb eszközök induláskori értéke és vált.</t>
  </si>
  <si>
    <t>Korábbi évek megszűnt adói</t>
  </si>
  <si>
    <t>Áru- és készletértékesítés</t>
  </si>
  <si>
    <t>Települési támogatás</t>
  </si>
  <si>
    <t>Áh-n belüli megelőlegezés</t>
  </si>
  <si>
    <t>felh.c.támogatások államháztartáson belülről</t>
  </si>
  <si>
    <t>egyéb közhatalmi bevétel</t>
  </si>
  <si>
    <t>pü.műv.bevételei</t>
  </si>
  <si>
    <t>Késedelmi pótlék és egyéb bevétel</t>
  </si>
  <si>
    <t>hitelszerződés</t>
  </si>
  <si>
    <t>Forintszámlák</t>
  </si>
  <si>
    <t>Devizaszámlák</t>
  </si>
  <si>
    <t>,</t>
  </si>
  <si>
    <t>Késedelmi pótlék</t>
  </si>
  <si>
    <t>Felhalmozási célú visszatérítendő támogatások, kölcsönök visszatérülése államháztartáson kívülről</t>
  </si>
  <si>
    <t>MESEVÁR ÓVODA</t>
  </si>
  <si>
    <t>Temetési segély</t>
  </si>
  <si>
    <t>EFt-ban</t>
  </si>
  <si>
    <t>Sorszám</t>
  </si>
  <si>
    <t>Előző év</t>
  </si>
  <si>
    <t>Tárgyév</t>
  </si>
  <si>
    <t>Index (%)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</si>
  <si>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</si>
  <si>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</si>
  <si>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</si>
  <si>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</si>
  <si>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</si>
  <si>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</si>
  <si>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</si>
  <si>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</si>
  <si>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</si>
  <si>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</si>
  <si>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</si>
  <si>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</si>
  <si>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</si>
  <si>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</si>
  <si>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</si>
  <si>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</si>
  <si>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</si>
  <si>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</si>
  <si>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</si>
  <si>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</si>
  <si>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</si>
  <si>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</si>
  <si>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</si>
  <si>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</si>
  <si>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</si>
  <si>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</si>
  <si>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</si>
  <si>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</si>
  <si>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</si>
  <si>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</si>
  <si>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</si>
  <si>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</si>
  <si>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</si>
  <si>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</si>
  <si>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</si>
  <si>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</si>
  <si>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</si>
  <si>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</si>
  <si>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</si>
  <si>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</si>
  <si>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</si>
  <si>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</si>
  <si>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</si>
  <si>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</si>
  <si>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</si>
  <si>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</si>
  <si>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</si>
  <si>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</si>
  <si>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</si>
  <si>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</si>
  <si>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</si>
  <si>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</si>
  <si>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</si>
  <si>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</si>
  <si>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</si>
  <si>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</si>
  <si>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</si>
  <si>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</si>
  <si>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</si>
  <si>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</si>
  <si>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</si>
  <si>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</si>
  <si>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</si>
  <si>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</si>
  <si>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</si>
  <si>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</si>
  <si>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</si>
  <si>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</si>
  <si>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</si>
  <si>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</si>
  <si>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</si>
  <si>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</si>
  <si>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</si>
  <si>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</si>
  <si>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</si>
  <si>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</si>
  <si>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</si>
  <si>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</si>
  <si>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</si>
  <si>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</si>
  <si>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</si>
  <si>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</si>
  <si>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</si>
  <si>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</si>
  <si>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</si>
  <si>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</si>
  <si>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</si>
  <si>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</si>
  <si>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</si>
  <si>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</si>
  <si>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</si>
  <si>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</si>
  <si>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</si>
  <si>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</si>
  <si>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</si>
  <si>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</si>
  <si>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</si>
  <si>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</si>
  <si>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</si>
  <si>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</si>
  <si>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</si>
  <si>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</si>
  <si>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</si>
  <si>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</si>
  <si>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</si>
  <si>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</si>
  <si>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</si>
  <si>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</si>
  <si>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</si>
  <si>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</si>
  <si>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</si>
  <si>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</si>
  <si>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</si>
  <si>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</si>
  <si>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</si>
  <si>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</si>
  <si>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</si>
  <si>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</si>
  <si>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</si>
  <si>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</si>
  <si>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</si>
  <si>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</si>
  <si>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</si>
  <si>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</si>
  <si>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</si>
  <si>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</si>
  <si>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</si>
  <si>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</si>
  <si>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</si>
  <si>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</si>
  <si>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</si>
  <si>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</si>
  <si>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</si>
  <si>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</si>
  <si>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</si>
  <si>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</si>
  <si>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</si>
  <si>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</si>
  <si>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</si>
  <si>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</si>
  <si>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</si>
  <si>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</si>
  <si>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</si>
  <si>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</si>
  <si>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</si>
  <si>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</si>
  <si>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</si>
  <si>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</si>
  <si>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</si>
  <si>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</si>
  <si>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G+...+J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</si>
  <si>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</si>
  <si>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</si>
  <si>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</si>
  <si>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</si>
  <si>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</si>
  <si>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</si>
  <si>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</si>
  <si>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</si>
  <si>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</si>
  <si>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</si>
  <si>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</si>
  <si>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</si>
  <si>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</si>
  <si>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</si>
  <si>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</si>
  <si>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</si>
  <si>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</si>
  <si>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értékpapír beváltása</t>
  </si>
  <si>
    <t>értékpapír beváltás</t>
  </si>
  <si>
    <t>Fogorvosi eszközbeszerzés</t>
  </si>
  <si>
    <t>Könyvtár eszközbeszerzés</t>
  </si>
  <si>
    <t>Idősek napi támogatás</t>
  </si>
  <si>
    <t>EGYÉB ADATOK ÉS MÉRLEGEN KÍVÜLI TÉTELEK</t>
  </si>
  <si>
    <t>egyéb pénzügyi műveletek bevételei</t>
  </si>
  <si>
    <t>Tokod belterület csapadékvíz elvezetés</t>
  </si>
  <si>
    <t>Értéktípus: Forint</t>
  </si>
  <si>
    <t>1</t>
  </si>
  <si>
    <t>2</t>
  </si>
  <si>
    <t>3</t>
  </si>
  <si>
    <t>4</t>
  </si>
  <si>
    <t>5</t>
  </si>
  <si>
    <t/>
  </si>
  <si>
    <t>Tokodi Polgármeseri Hivatal</t>
  </si>
  <si>
    <t>Tokodi Mesevár Óvoda és Minibölcsőde</t>
  </si>
  <si>
    <t>(%)</t>
  </si>
  <si>
    <t>Pincevölgyi kerékpárút</t>
  </si>
  <si>
    <t>TÜ tűzoltószertár előtti parkoló létrehozása</t>
  </si>
  <si>
    <t>TÜ buszmegálló előtt járda készítése</t>
  </si>
  <si>
    <t>Térfigyelő kamerák</t>
  </si>
  <si>
    <t>Buszmegálló Tokod-Ebszőnybánya</t>
  </si>
  <si>
    <t>Műhely eszközbeszerzés (fűkasza, fűnyíró, egyéb szerszámok, eszközök)</t>
  </si>
  <si>
    <t>Lukácsi Máté Művelődési Ház fűtés korszerűsítés</t>
  </si>
  <si>
    <t>Látogatóközpont</t>
  </si>
  <si>
    <t>Felhalmozási célú támogatások államháztartáson belülről (visszatérítendő és vissza nem térítendő)</t>
  </si>
  <si>
    <t>Működési célú támogatások államháztartáson belülről (visszatérítendő és vissza nem térítendő)</t>
  </si>
  <si>
    <t xml:space="preserve"> POLGÁRMESTERII HIVATAL</t>
  </si>
  <si>
    <t>Értékpapír vásárlás</t>
  </si>
  <si>
    <t>Fejezeti előirányzat visszafizetése</t>
  </si>
  <si>
    <t>ÁFA visszatérítés</t>
  </si>
  <si>
    <t xml:space="preserve">Állami támogatás megelőlegezése </t>
  </si>
  <si>
    <t>Tokod Nagyközség Önkormányzata és költségvetési szervei 2025 évi mérlege (eFt-ban)</t>
  </si>
  <si>
    <t>Tokod Nagyközség Önkormányzata és szervei 2025 évi maradványkimutatása (eFt-ban)</t>
  </si>
  <si>
    <t>Tokod Nagyközség Önkormányzata és szervei 2025 évi eredménykimutatása (eFt-ban)</t>
  </si>
  <si>
    <t>Vagyonkimutatás - 2025</t>
  </si>
  <si>
    <t>4874,95</t>
  </si>
  <si>
    <t>0,15</t>
  </si>
  <si>
    <t>100</t>
  </si>
  <si>
    <t>6,70</t>
  </si>
  <si>
    <t>Tokod Nagyközség Önkormányzata adósságot keletkeztető ügyleteinek 2025. évi alakulása (E Ft-ban)</t>
  </si>
  <si>
    <t>Tokod Nagyközség Önkormányzata esetében adósságot keletkeztető ügylet nem jött létre 2025 évben</t>
  </si>
  <si>
    <t>Tokod Nagyközség Önkormányzat és költségvetési szerveinek engedélyezett létszáma 2025</t>
  </si>
  <si>
    <t>Önként vállalt feladatok</t>
  </si>
  <si>
    <t>Kötelező feladatok</t>
  </si>
  <si>
    <t>Államigazgatási feladatok</t>
  </si>
  <si>
    <t>Tokodi Polgármesteri Hivatal 2025. évi költségvetési bevételeinek és kiadásainak teljesítése  (kiemelt előirányzatok szerinti bontásban, E Ft-ban)</t>
  </si>
  <si>
    <t>Tokod Nagyközség Önkormányzata 2025. évi költségvetési bevételeinek és kiadásainak teljesítése  (kiemelt előirányzatok szerinti bontásban, E Ft-ban)</t>
  </si>
  <si>
    <t>Tokodi Mesevár Óvoda- Mini Bölcsőde és Bölcsőde 2025. évi költségvetési bevételeinek és kiadásainak teljesítése  (kiemelt előirányzatok szerinti bontásban, E Ft-ban)</t>
  </si>
  <si>
    <t>2025. évi beruházási kiadások feladatonként (ÁFA-val, EFt-ban)</t>
  </si>
  <si>
    <t>Kantin, Alkotóház lámpacsere</t>
  </si>
  <si>
    <t>Temető Urnafal</t>
  </si>
  <si>
    <t>Tokod 4. vasútvonal és a 10. sz. főút kereszteződésében gyalogos átvezetés létesítése</t>
  </si>
  <si>
    <t>Utólagos közműbekötések (közösségi ház)</t>
  </si>
  <si>
    <t>Temesvári utca műszaki ellenőrzés</t>
  </si>
  <si>
    <t>Elektromos ellátás kiépítése (Rendezvénytér)</t>
  </si>
  <si>
    <t>Kerékpáros pumpapálya (50%)</t>
  </si>
  <si>
    <t>Tervezési díj (Pincevölgyi út)</t>
  </si>
  <si>
    <t>Óvodai játszóudvar (tervezési díj+eszközök 50%)</t>
  </si>
  <si>
    <t>Ökoturisztikai találkozópont tájépítészeti kiviteli terv</t>
  </si>
  <si>
    <t>Gázkazán csere (Polgármesteri hivatal épülete)</t>
  </si>
  <si>
    <t>Kamera felszerelése a pincevölgy bejáratánál</t>
  </si>
  <si>
    <t>Mosogatógép beszerzése - Óvoda TÜ</t>
  </si>
  <si>
    <t>Mosógép beszerzése - Óvoda TÜ</t>
  </si>
  <si>
    <t>Lámpatestek cseréje - Óvoda Tokod</t>
  </si>
  <si>
    <t>Egyéb eszközbeszerzés (kávéfőző, szegélynyíró stb.)</t>
  </si>
  <si>
    <t>MINDÖSSZESEN:</t>
  </si>
  <si>
    <t>Tokodi Mesevár Óvoda Mini Bölcsőde és Bölcsőde</t>
  </si>
  <si>
    <t>Tokodi Polgármesteri Hivatal</t>
  </si>
  <si>
    <t>Számítógépek</t>
  </si>
  <si>
    <t>Eszközbeszerzés</t>
  </si>
  <si>
    <t>ÖNO felújítása</t>
  </si>
  <si>
    <t>Járdafelújítás (Temető-Táncsics utca között)</t>
  </si>
  <si>
    <t>Pozsonyi utca szilárd burkolattal való ellátása</t>
  </si>
  <si>
    <t>Árok és útpadka felújítások (Hunyadi utca, Széchenyi utca, Béke és Szabadság utca)</t>
  </si>
  <si>
    <t>Kantin korlát felújítása</t>
  </si>
  <si>
    <t>Sportpálya áramcsatlakozás kiépítése</t>
  </si>
  <si>
    <t>Régi iskola épület áramcsatlakozás kiépítése</t>
  </si>
  <si>
    <t>Orvosi rendelő Tokod - csapadékvíz elvezetés kiépítése</t>
  </si>
  <si>
    <t>Energiahálózat korszerűsítése</t>
  </si>
  <si>
    <t>Udvari játékok festése</t>
  </si>
  <si>
    <t>2025. évi felújítási kiadások célonként (ÁFA-val)</t>
  </si>
  <si>
    <t>Rendkívüli települési támogatás</t>
  </si>
  <si>
    <t>Babacsomag</t>
  </si>
  <si>
    <t>Önkormányzat által folyósított szociális, gyermekvédelmi ellátások összesen:</t>
  </si>
  <si>
    <t>Tokod Nagyközség Önkormányzata által folyósított 2025. évi ellátottak pénzbeli juttatásának részletezése</t>
  </si>
  <si>
    <t>500 e Ft adóalap alatti                  vállalkozók iparűzési adó mentessége</t>
  </si>
  <si>
    <t xml:space="preserve">13/2015. (XII.1.) önkormányzati rendelet                      5.§ a) pont       </t>
  </si>
  <si>
    <t>háziorvos és védőnő vállalkozó, akinek a a vállalkozásából származó iparűzési adó bevetel alapja a 20 MFt-ot nem haladja meg</t>
  </si>
  <si>
    <t xml:space="preserve">13/2015. (XII.1.) önkormányzati rendelet                      5.§ b) pont       </t>
  </si>
  <si>
    <t>70 éven felüli egyedülálló magánszemélyek kommunális adó kedvezménye</t>
  </si>
  <si>
    <t xml:space="preserve">13/2015. (XII.1.) önkormányzati rendelet                      3.§ </t>
  </si>
  <si>
    <t xml:space="preserve">
 Kimutatás az Áht. 24.§ (4) bekezdés c) pontja szerinti közvetett támogatásokról 2025. év</t>
  </si>
  <si>
    <t>Köznevelési jogviszony alapján foglalkoztatott munkavállaló</t>
  </si>
  <si>
    <t xml:space="preserve">polgármester </t>
  </si>
  <si>
    <t>Műhely</t>
  </si>
  <si>
    <t>Marketing és kommunikáció</t>
  </si>
  <si>
    <t>Fogorvos</t>
  </si>
  <si>
    <t>Védőnő</t>
  </si>
  <si>
    <t>Könyvtár</t>
  </si>
  <si>
    <t>város és községgazdálkodás</t>
  </si>
  <si>
    <t>tanyagondnok</t>
  </si>
  <si>
    <t>Művelődési intézmények</t>
  </si>
  <si>
    <t>iskolai étkeztetés</t>
  </si>
  <si>
    <t xml:space="preserve">2025. évi kapott visszatérítendő és vissza nem térítendő támogatások és pénzeszközátvételek alakulása Tokod Nagyközség Önkormányzatánál </t>
  </si>
  <si>
    <t xml:space="preserve">NEAK-tól fogorvosi feladatok finanszírozására </t>
  </si>
  <si>
    <t>Nemzeti Kulturális Alaptól kapott támogatás</t>
  </si>
  <si>
    <t>"Tisztítsuk meg az országot" támogatás</t>
  </si>
  <si>
    <t>Működési célú visszatérítendő támogatások, kölcsönök visszatérülése államháztartáson belülről</t>
  </si>
  <si>
    <t>Működési célú támogatások államháztartások belülről (vissza nem térítendő, és visszatérítendő)</t>
  </si>
  <si>
    <t>Működési célú támogatások államháztartáson kívülről (vissza nem térítendő)</t>
  </si>
  <si>
    <t>Működési célú visszatérítendő támogatások, kölcsönök visszatérülése államháztartáson kívülről</t>
  </si>
  <si>
    <t>Működési célú átvett pénzeszköz államháztartások kívülről (vissza nem térítendő, és visszatérítendő)</t>
  </si>
  <si>
    <t>Felhalmozási célú támogatások államháztartáson belülről</t>
  </si>
  <si>
    <t>Felhalmozási célú visszatérítendő támogatások, kölcsönök visszatérülése államháztartáson belülről</t>
  </si>
  <si>
    <t>Felhalmozási célú támogatások vállalkozástól</t>
  </si>
  <si>
    <t>Területfejlesztési alap részére teljesített fizetési kötelezettség</t>
  </si>
  <si>
    <t>Államháztartáson belüli megelőlegezés visszafizetése</t>
  </si>
  <si>
    <t xml:space="preserve"> Tokod Nagyközség Önkormányzatának 2025. évi közgazdasági mérlege (E Ft-ban)</t>
  </si>
  <si>
    <t xml:space="preserve"> Tokod Nagyközség Önkormányzata 2025. évi működési célú bevételeinek és kiadásainak mérlege (E Ft-ban)</t>
  </si>
  <si>
    <t>Tárgyévet megelőző év tényadata</t>
  </si>
  <si>
    <t>Szolidaritási hozzájárulás</t>
  </si>
  <si>
    <t xml:space="preserve"> Tokod Nagyközség Önkormányzata 2025. évi felhalmozási célú bevételeinek és kiadásainak mérlege (E Ft-ban)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</si>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</sst>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7" formatCode="#,##0_ ;\-#,##0\ "/>
  </numFmts>
  <fonts count="50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sz val="10"/>
      <name val="Century Gothic"/>
      <family val="2"/>
      <charset val="238"/>
    </font>
    <font>
      <b/>
      <i/>
      <sz val="12"/>
      <name val="Century Gothic"/>
      <family val="2"/>
      <charset val="238"/>
    </font>
    <font>
      <i/>
      <sz val="1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0"/>
      <name val="Century Gothic"/>
      <family val="2"/>
      <charset val="238"/>
    </font>
    <font>
      <i/>
      <sz val="10"/>
      <name val="Century Gothic"/>
      <family val="2"/>
      <charset val="238"/>
    </font>
    <font>
      <b/>
      <u/>
      <sz val="10"/>
      <name val="Century Gothic"/>
      <family val="2"/>
      <charset val="238"/>
    </font>
    <font>
      <b/>
      <u/>
      <sz val="12"/>
      <name val="Century Gothic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Century Gothic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color indexed="10"/>
      <name val="Century Gothic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i/>
      <sz val="10"/>
      <name val="Arial CE"/>
      <charset val="238"/>
    </font>
    <font>
      <i/>
      <sz val="12"/>
      <name val="Arial CE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</borders>
  <cellStyleXfs count="101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7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7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1" applyNumberFormat="0" applyAlignment="0" applyProtection="0"/>
    <xf numFmtId="0" fontId="6" fillId="38" borderId="1" applyNumberFormat="0" applyAlignment="0" applyProtection="0"/>
    <xf numFmtId="0" fontId="7" fillId="39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16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5" fillId="15" borderId="1" applyNumberFormat="0" applyAlignment="0" applyProtection="0"/>
    <xf numFmtId="0" fontId="1" fillId="40" borderId="10" applyNumberFormat="0" applyFont="0" applyAlignment="0" applyProtection="0"/>
    <xf numFmtId="0" fontId="3" fillId="25" borderId="0" applyNumberFormat="0" applyBorder="0" applyAlignment="0" applyProtection="0"/>
    <xf numFmtId="0" fontId="3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4" fillId="6" borderId="0" applyNumberFormat="0" applyBorder="0" applyAlignment="0" applyProtection="0"/>
    <xf numFmtId="0" fontId="16" fillId="42" borderId="11" applyNumberFormat="0" applyAlignment="0" applyProtection="0"/>
    <xf numFmtId="0" fontId="15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7" fillId="43" borderId="0" applyNumberFormat="0" applyBorder="0" applyAlignment="0" applyProtection="0"/>
    <xf numFmtId="0" fontId="18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21" fillId="0" borderId="0"/>
    <xf numFmtId="0" fontId="18" fillId="0" borderId="0"/>
    <xf numFmtId="0" fontId="18" fillId="44" borderId="10" applyNumberFormat="0" applyAlignment="0" applyProtection="0"/>
    <xf numFmtId="0" fontId="16" fillId="38" borderId="11" applyNumberFormat="0" applyAlignment="0" applyProtection="0"/>
    <xf numFmtId="0" fontId="19" fillId="0" borderId="12" applyNumberFormat="0" applyFill="0" applyAlignment="0" applyProtection="0"/>
    <xf numFmtId="0" fontId="4" fillId="5" borderId="0" applyNumberFormat="0" applyBorder="0" applyAlignment="0" applyProtection="0"/>
    <xf numFmtId="0" fontId="17" fillId="45" borderId="0" applyNumberFormat="0" applyBorder="0" applyAlignment="0" applyProtection="0"/>
    <xf numFmtId="0" fontId="6" fillId="42" borderId="1" applyNumberFormat="0" applyAlignment="0" applyProtection="0"/>
    <xf numFmtId="0" fontId="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7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</cellStyleXfs>
  <cellXfs count="736">
    <xf numFmtId="0" fontId="0" fillId="0" borderId="0" xfId="0"/>
    <xf numFmtId="0" fontId="25" fillId="0" borderId="0" xfId="0" applyFont="1"/>
    <xf numFmtId="0" fontId="26" fillId="0" borderId="0" xfId="0" applyFont="1"/>
    <xf numFmtId="0" fontId="26" fillId="0" borderId="15" xfId="0" applyFont="1" applyBorder="1" applyAlignment="1">
      <alignment wrapText="1"/>
    </xf>
    <xf numFmtId="0" fontId="25" fillId="0" borderId="0" xfId="0" applyFont="1" applyAlignment="1">
      <alignment vertical="center"/>
    </xf>
    <xf numFmtId="0" fontId="27" fillId="0" borderId="0" xfId="0" applyFont="1"/>
    <xf numFmtId="3" fontId="27" fillId="0" borderId="13" xfId="0" applyNumberFormat="1" applyFont="1" applyBorder="1"/>
    <xf numFmtId="0" fontId="31" fillId="0" borderId="0" xfId="0" applyFont="1"/>
    <xf numFmtId="0" fontId="27" fillId="0" borderId="13" xfId="0" applyFont="1" applyBorder="1"/>
    <xf numFmtId="0" fontId="31" fillId="0" borderId="13" xfId="0" applyFont="1" applyBorder="1"/>
    <xf numFmtId="3" fontId="27" fillId="0" borderId="0" xfId="0" applyNumberFormat="1" applyFont="1"/>
    <xf numFmtId="3" fontId="31" fillId="0" borderId="25" xfId="0" applyNumberFormat="1" applyFont="1" applyBorder="1" applyAlignment="1">
      <alignment horizontal="center" vertical="center" wrapText="1"/>
    </xf>
    <xf numFmtId="0" fontId="27" fillId="0" borderId="17" xfId="0" applyFont="1" applyBorder="1"/>
    <xf numFmtId="3" fontId="31" fillId="0" borderId="17" xfId="0" applyNumberFormat="1" applyFont="1" applyBorder="1"/>
    <xf numFmtId="0" fontId="27" fillId="0" borderId="15" xfId="0" applyFont="1" applyBorder="1"/>
    <xf numFmtId="3" fontId="27" fillId="0" borderId="28" xfId="0" applyNumberFormat="1" applyFont="1" applyBorder="1"/>
    <xf numFmtId="0" fontId="31" fillId="0" borderId="15" xfId="0" applyFont="1" applyBorder="1"/>
    <xf numFmtId="3" fontId="31" fillId="0" borderId="13" xfId="0" applyNumberFormat="1" applyFont="1" applyBorder="1"/>
    <xf numFmtId="0" fontId="27" fillId="0" borderId="15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31" fillId="0" borderId="15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32" fillId="0" borderId="13" xfId="0" applyFont="1" applyBorder="1"/>
    <xf numFmtId="3" fontId="32" fillId="0" borderId="13" xfId="0" applyNumberFormat="1" applyFont="1" applyBorder="1"/>
    <xf numFmtId="0" fontId="32" fillId="0" borderId="13" xfId="0" applyFont="1" applyBorder="1" applyAlignment="1">
      <alignment horizontal="left" wrapText="1"/>
    </xf>
    <xf numFmtId="49" fontId="27" fillId="0" borderId="13" xfId="0" applyNumberFormat="1" applyFont="1" applyBorder="1"/>
    <xf numFmtId="0" fontId="27" fillId="0" borderId="15" xfId="0" applyFont="1" applyBorder="1" applyAlignment="1">
      <alignment horizontal="left"/>
    </xf>
    <xf numFmtId="49" fontId="31" fillId="0" borderId="15" xfId="0" applyNumberFormat="1" applyFont="1" applyBorder="1"/>
    <xf numFmtId="0" fontId="26" fillId="0" borderId="13" xfId="0" applyFont="1" applyBorder="1"/>
    <xf numFmtId="0" fontId="30" fillId="0" borderId="15" xfId="0" applyFont="1" applyBorder="1" applyAlignment="1">
      <alignment horizontal="left"/>
    </xf>
    <xf numFmtId="0" fontId="25" fillId="0" borderId="13" xfId="0" applyFont="1" applyBorder="1"/>
    <xf numFmtId="49" fontId="27" fillId="0" borderId="13" xfId="0" applyNumberFormat="1" applyFont="1" applyBorder="1" applyAlignment="1">
      <alignment horizontal="left" wrapText="1"/>
    </xf>
    <xf numFmtId="49" fontId="27" fillId="0" borderId="15" xfId="0" applyNumberFormat="1" applyFont="1" applyBorder="1" applyAlignment="1">
      <alignment horizontal="left" wrapText="1"/>
    </xf>
    <xf numFmtId="3" fontId="31" fillId="0" borderId="0" xfId="0" applyNumberFormat="1" applyFont="1"/>
    <xf numFmtId="0" fontId="31" fillId="0" borderId="0" xfId="78" applyFont="1"/>
    <xf numFmtId="0" fontId="27" fillId="0" borderId="0" xfId="78" applyFont="1" applyAlignment="1">
      <alignment wrapText="1"/>
    </xf>
    <xf numFmtId="0" fontId="27" fillId="0" borderId="0" xfId="78" applyFont="1"/>
    <xf numFmtId="0" fontId="31" fillId="0" borderId="29" xfId="78" applyFont="1" applyBorder="1" applyAlignment="1">
      <alignment horizontal="center" wrapText="1"/>
    </xf>
    <xf numFmtId="0" fontId="31" fillId="0" borderId="29" xfId="78" applyFont="1" applyBorder="1" applyAlignment="1">
      <alignment horizontal="center"/>
    </xf>
    <xf numFmtId="49" fontId="31" fillId="0" borderId="31" xfId="78" applyNumberFormat="1" applyFont="1" applyBorder="1" applyAlignment="1">
      <alignment wrapText="1"/>
    </xf>
    <xf numFmtId="3" fontId="31" fillId="0" borderId="31" xfId="78" applyNumberFormat="1" applyFont="1" applyBorder="1"/>
    <xf numFmtId="0" fontId="31" fillId="0" borderId="32" xfId="78" applyFont="1" applyBorder="1" applyAlignment="1">
      <alignment horizontal="left" wrapText="1"/>
    </xf>
    <xf numFmtId="3" fontId="31" fillId="0" borderId="32" xfId="78" applyNumberFormat="1" applyFont="1" applyBorder="1"/>
    <xf numFmtId="3" fontId="31" fillId="0" borderId="33" xfId="78" applyNumberFormat="1" applyFont="1" applyBorder="1"/>
    <xf numFmtId="49" fontId="27" fillId="0" borderId="34" xfId="78" applyNumberFormat="1" applyFont="1" applyBorder="1" applyAlignment="1">
      <alignment wrapText="1"/>
    </xf>
    <xf numFmtId="3" fontId="27" fillId="0" borderId="34" xfId="78" applyNumberFormat="1" applyFont="1" applyBorder="1"/>
    <xf numFmtId="0" fontId="31" fillId="0" borderId="35" xfId="78" applyFont="1" applyBorder="1" applyAlignment="1">
      <alignment wrapText="1"/>
    </xf>
    <xf numFmtId="3" fontId="31" fillId="0" borderId="35" xfId="78" applyNumberFormat="1" applyFont="1" applyBorder="1"/>
    <xf numFmtId="3" fontId="31" fillId="0" borderId="34" xfId="78" applyNumberFormat="1" applyFont="1" applyBorder="1"/>
    <xf numFmtId="49" fontId="27" fillId="0" borderId="33" xfId="78" applyNumberFormat="1" applyFont="1" applyBorder="1" applyAlignment="1">
      <alignment wrapText="1"/>
    </xf>
    <xf numFmtId="49" fontId="31" fillId="0" borderId="34" xfId="78" applyNumberFormat="1" applyFont="1" applyBorder="1" applyAlignment="1">
      <alignment wrapText="1"/>
    </xf>
    <xf numFmtId="0" fontId="27" fillId="0" borderId="35" xfId="78" applyFont="1" applyBorder="1" applyAlignment="1">
      <alignment wrapText="1"/>
    </xf>
    <xf numFmtId="3" fontId="27" fillId="0" borderId="35" xfId="78" applyNumberFormat="1" applyFont="1" applyBorder="1"/>
    <xf numFmtId="0" fontId="27" fillId="0" borderId="35" xfId="80" applyFont="1" applyBorder="1" applyAlignment="1">
      <alignment wrapText="1"/>
    </xf>
    <xf numFmtId="0" fontId="32" fillId="0" borderId="35" xfId="79" applyFont="1" applyBorder="1" applyAlignment="1">
      <alignment wrapText="1"/>
    </xf>
    <xf numFmtId="49" fontId="32" fillId="0" borderId="35" xfId="79" applyNumberFormat="1" applyFont="1" applyBorder="1" applyAlignment="1">
      <alignment wrapText="1"/>
    </xf>
    <xf numFmtId="0" fontId="27" fillId="0" borderId="35" xfId="80" applyFont="1" applyBorder="1" applyAlignment="1">
      <alignment wrapText="1" shrinkToFit="1"/>
    </xf>
    <xf numFmtId="0" fontId="32" fillId="0" borderId="35" xfId="80" applyFont="1" applyBorder="1" applyAlignment="1">
      <alignment wrapText="1" shrinkToFit="1"/>
    </xf>
    <xf numFmtId="49" fontId="27" fillId="0" borderId="35" xfId="78" applyNumberFormat="1" applyFont="1" applyBorder="1" applyAlignment="1">
      <alignment wrapText="1"/>
    </xf>
    <xf numFmtId="0" fontId="32" fillId="0" borderId="35" xfId="78" applyFont="1" applyBorder="1" applyAlignment="1">
      <alignment wrapText="1"/>
    </xf>
    <xf numFmtId="0" fontId="32" fillId="0" borderId="36" xfId="78" applyFont="1" applyBorder="1" applyAlignment="1">
      <alignment wrapText="1"/>
    </xf>
    <xf numFmtId="0" fontId="27" fillId="0" borderId="34" xfId="78" applyFont="1" applyBorder="1" applyAlignment="1">
      <alignment wrapText="1"/>
    </xf>
    <xf numFmtId="3" fontId="27" fillId="0" borderId="37" xfId="78" applyNumberFormat="1" applyFont="1" applyBorder="1"/>
    <xf numFmtId="49" fontId="31" fillId="0" borderId="35" xfId="78" applyNumberFormat="1" applyFont="1" applyBorder="1" applyAlignment="1">
      <alignment wrapText="1"/>
    </xf>
    <xf numFmtId="49" fontId="27" fillId="0" borderId="30" xfId="78" applyNumberFormat="1" applyFont="1" applyBorder="1" applyAlignment="1">
      <alignment wrapText="1"/>
    </xf>
    <xf numFmtId="0" fontId="27" fillId="0" borderId="30" xfId="78" applyFont="1" applyBorder="1" applyAlignment="1">
      <alignment wrapText="1"/>
    </xf>
    <xf numFmtId="3" fontId="27" fillId="0" borderId="38" xfId="78" applyNumberFormat="1" applyFont="1" applyBorder="1"/>
    <xf numFmtId="0" fontId="31" fillId="0" borderId="39" xfId="78" applyFont="1" applyBorder="1" applyAlignment="1">
      <alignment wrapText="1"/>
    </xf>
    <xf numFmtId="3" fontId="31" fillId="0" borderId="39" xfId="78" applyNumberFormat="1" applyFont="1" applyBorder="1"/>
    <xf numFmtId="0" fontId="31" fillId="0" borderId="40" xfId="78" applyFont="1" applyBorder="1" applyAlignment="1">
      <alignment wrapText="1"/>
    </xf>
    <xf numFmtId="3" fontId="31" fillId="0" borderId="40" xfId="78" applyNumberFormat="1" applyFont="1" applyBorder="1"/>
    <xf numFmtId="3" fontId="31" fillId="0" borderId="41" xfId="78" applyNumberFormat="1" applyFont="1" applyBorder="1"/>
    <xf numFmtId="0" fontId="31" fillId="0" borderId="31" xfId="78" applyFont="1" applyBorder="1" applyAlignment="1">
      <alignment wrapText="1"/>
    </xf>
    <xf numFmtId="3" fontId="27" fillId="0" borderId="40" xfId="78" applyNumberFormat="1" applyFont="1" applyBorder="1"/>
    <xf numFmtId="0" fontId="31" fillId="0" borderId="34" xfId="78" applyFont="1" applyBorder="1" applyAlignment="1">
      <alignment wrapText="1"/>
    </xf>
    <xf numFmtId="3" fontId="31" fillId="0" borderId="47" xfId="78" applyNumberFormat="1" applyFont="1" applyBorder="1"/>
    <xf numFmtId="0" fontId="27" fillId="0" borderId="0" xfId="80" applyFont="1" applyAlignment="1">
      <alignment wrapText="1"/>
    </xf>
    <xf numFmtId="0" fontId="27" fillId="0" borderId="0" xfId="80" applyFont="1"/>
    <xf numFmtId="0" fontId="31" fillId="0" borderId="0" xfId="78" applyFont="1" applyAlignment="1">
      <alignment horizontal="center" wrapText="1"/>
    </xf>
    <xf numFmtId="0" fontId="31" fillId="0" borderId="48" xfId="78" applyFont="1" applyBorder="1" applyAlignment="1">
      <alignment horizontal="center" wrapText="1"/>
    </xf>
    <xf numFmtId="0" fontId="31" fillId="0" borderId="39" xfId="78" applyFont="1" applyBorder="1" applyAlignment="1">
      <alignment horizontal="center" wrapText="1"/>
    </xf>
    <xf numFmtId="3" fontId="27" fillId="0" borderId="42" xfId="78" applyNumberFormat="1" applyFont="1" applyBorder="1"/>
    <xf numFmtId="0" fontId="31" fillId="0" borderId="34" xfId="78" applyFont="1" applyBorder="1" applyAlignment="1">
      <alignment horizontal="left" wrapText="1"/>
    </xf>
    <xf numFmtId="0" fontId="27" fillId="0" borderId="38" xfId="78" applyFont="1" applyBorder="1" applyAlignment="1">
      <alignment wrapText="1"/>
    </xf>
    <xf numFmtId="3" fontId="27" fillId="0" borderId="46" xfId="78" applyNumberFormat="1" applyFont="1" applyBorder="1"/>
    <xf numFmtId="0" fontId="32" fillId="0" borderId="34" xfId="78" applyFont="1" applyBorder="1" applyAlignment="1">
      <alignment wrapText="1"/>
    </xf>
    <xf numFmtId="3" fontId="32" fillId="0" borderId="34" xfId="78" applyNumberFormat="1" applyFont="1" applyBorder="1"/>
    <xf numFmtId="3" fontId="32" fillId="0" borderId="49" xfId="78" applyNumberFormat="1" applyFont="1" applyBorder="1"/>
    <xf numFmtId="49" fontId="27" fillId="0" borderId="48" xfId="78" applyNumberFormat="1" applyFont="1" applyBorder="1" applyAlignment="1">
      <alignment wrapText="1"/>
    </xf>
    <xf numFmtId="3" fontId="27" fillId="0" borderId="39" xfId="78" applyNumberFormat="1" applyFont="1" applyBorder="1"/>
    <xf numFmtId="0" fontId="32" fillId="0" borderId="39" xfId="78" applyFont="1" applyBorder="1" applyAlignment="1">
      <alignment wrapText="1"/>
    </xf>
    <xf numFmtId="3" fontId="32" fillId="0" borderId="50" xfId="78" applyNumberFormat="1" applyFont="1" applyBorder="1"/>
    <xf numFmtId="49" fontId="31" fillId="0" borderId="40" xfId="78" applyNumberFormat="1" applyFont="1" applyBorder="1" applyAlignment="1">
      <alignment wrapText="1"/>
    </xf>
    <xf numFmtId="3" fontId="31" fillId="0" borderId="48" xfId="78" applyNumberFormat="1" applyFont="1" applyBorder="1"/>
    <xf numFmtId="0" fontId="31" fillId="0" borderId="0" xfId="78" applyFont="1" applyAlignment="1">
      <alignment wrapText="1"/>
    </xf>
    <xf numFmtId="3" fontId="31" fillId="0" borderId="0" xfId="78" applyNumberFormat="1" applyFont="1"/>
    <xf numFmtId="0" fontId="33" fillId="0" borderId="0" xfId="78" applyFont="1" applyAlignment="1">
      <alignment wrapText="1"/>
    </xf>
    <xf numFmtId="3" fontId="33" fillId="0" borderId="0" xfId="78" applyNumberFormat="1" applyFont="1"/>
    <xf numFmtId="0" fontId="25" fillId="0" borderId="0" xfId="0" applyFont="1" applyAlignment="1">
      <alignment horizontal="center" wrapText="1"/>
    </xf>
    <xf numFmtId="0" fontId="26" fillId="0" borderId="0" xfId="76" applyFont="1"/>
    <xf numFmtId="0" fontId="26" fillId="0" borderId="0" xfId="76" applyFont="1" applyAlignment="1">
      <alignment wrapText="1"/>
    </xf>
    <xf numFmtId="3" fontId="26" fillId="0" borderId="0" xfId="76" applyNumberFormat="1" applyFont="1"/>
    <xf numFmtId="0" fontId="25" fillId="0" borderId="15" xfId="76" applyFont="1" applyBorder="1" applyAlignment="1">
      <alignment wrapText="1"/>
    </xf>
    <xf numFmtId="3" fontId="25" fillId="0" borderId="13" xfId="76" applyNumberFormat="1" applyFont="1" applyBorder="1"/>
    <xf numFmtId="0" fontId="26" fillId="0" borderId="15" xfId="76" applyFont="1" applyBorder="1" applyAlignment="1">
      <alignment wrapText="1"/>
    </xf>
    <xf numFmtId="3" fontId="26" fillId="0" borderId="13" xfId="76" applyNumberFormat="1" applyFont="1" applyBorder="1"/>
    <xf numFmtId="0" fontId="26" fillId="0" borderId="0" xfId="0" applyFont="1" applyAlignment="1">
      <alignment horizontal="justify"/>
    </xf>
    <xf numFmtId="0" fontId="26" fillId="0" borderId="52" xfId="0" applyFont="1" applyBorder="1"/>
    <xf numFmtId="0" fontId="26" fillId="0" borderId="17" xfId="0" applyFont="1" applyBorder="1"/>
    <xf numFmtId="0" fontId="26" fillId="0" borderId="15" xfId="0" applyFont="1" applyBorder="1"/>
    <xf numFmtId="0" fontId="25" fillId="0" borderId="15" xfId="0" applyFont="1" applyBorder="1"/>
    <xf numFmtId="0" fontId="25" fillId="0" borderId="24" xfId="0" applyFont="1" applyBorder="1"/>
    <xf numFmtId="0" fontId="25" fillId="0" borderId="25" xfId="0" applyFont="1" applyBorder="1"/>
    <xf numFmtId="0" fontId="26" fillId="0" borderId="53" xfId="0" applyFont="1" applyBorder="1"/>
    <xf numFmtId="0" fontId="35" fillId="0" borderId="0" xfId="77" applyFont="1"/>
    <xf numFmtId="0" fontId="36" fillId="0" borderId="0" xfId="77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60" xfId="0" applyFont="1" applyBorder="1"/>
    <xf numFmtId="0" fontId="37" fillId="46" borderId="0" xfId="76" applyFont="1" applyFill="1"/>
    <xf numFmtId="0" fontId="37" fillId="46" borderId="0" xfId="76" applyFont="1" applyFill="1" applyAlignment="1">
      <alignment wrapText="1"/>
    </xf>
    <xf numFmtId="3" fontId="37" fillId="46" borderId="0" xfId="76" applyNumberFormat="1" applyFont="1" applyFill="1"/>
    <xf numFmtId="0" fontId="25" fillId="0" borderId="62" xfId="0" applyFont="1" applyBorder="1" applyAlignment="1">
      <alignment horizontal="center" vertical="center" wrapText="1"/>
    </xf>
    <xf numFmtId="0" fontId="25" fillId="0" borderId="0" xfId="0" applyFont="1" applyAlignment="1">
      <alignment horizontal="justify"/>
    </xf>
    <xf numFmtId="164" fontId="26" fillId="0" borderId="0" xfId="0" applyNumberFormat="1" applyFont="1"/>
    <xf numFmtId="0" fontId="38" fillId="0" borderId="0" xfId="0" applyFont="1"/>
    <xf numFmtId="0" fontId="26" fillId="0" borderId="0" xfId="0" applyFont="1" applyAlignment="1">
      <alignment horizontal="right"/>
    </xf>
    <xf numFmtId="0" fontId="25" fillId="0" borderId="54" xfId="0" applyFont="1" applyBorder="1" applyAlignment="1">
      <alignment horizontal="right"/>
    </xf>
    <xf numFmtId="0" fontId="25" fillId="0" borderId="55" xfId="0" applyFont="1" applyBorder="1" applyAlignment="1">
      <alignment horizontal="right"/>
    </xf>
    <xf numFmtId="0" fontId="25" fillId="0" borderId="56" xfId="0" applyFont="1" applyBorder="1"/>
    <xf numFmtId="0" fontId="26" fillId="0" borderId="0" xfId="75" applyFont="1"/>
    <xf numFmtId="0" fontId="26" fillId="0" borderId="0" xfId="0" applyFont="1" applyAlignment="1">
      <alignment horizontal="center" vertical="center"/>
    </xf>
    <xf numFmtId="0" fontId="25" fillId="0" borderId="0" xfId="75" applyFont="1"/>
    <xf numFmtId="0" fontId="25" fillId="0" borderId="0" xfId="75" applyFont="1" applyAlignment="1">
      <alignment vertical="center"/>
    </xf>
    <xf numFmtId="0" fontId="25" fillId="0" borderId="0" xfId="75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3" fontId="26" fillId="0" borderId="0" xfId="75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3" fontId="25" fillId="0" borderId="0" xfId="75" applyNumberFormat="1" applyFont="1" applyAlignment="1">
      <alignment horizontal="right"/>
    </xf>
    <xf numFmtId="0" fontId="27" fillId="0" borderId="13" xfId="0" applyFont="1" applyBorder="1" applyAlignment="1">
      <alignment horizontal="left" wrapText="1"/>
    </xf>
    <xf numFmtId="0" fontId="27" fillId="0" borderId="66" xfId="0" applyFont="1" applyBorder="1" applyAlignment="1">
      <alignment horizontal="center" vertical="center" wrapText="1"/>
    </xf>
    <xf numFmtId="0" fontId="31" fillId="0" borderId="52" xfId="0" applyFont="1" applyBorder="1"/>
    <xf numFmtId="0" fontId="31" fillId="0" borderId="17" xfId="0" applyFont="1" applyBorder="1"/>
    <xf numFmtId="0" fontId="31" fillId="0" borderId="58" xfId="0" applyFont="1" applyBorder="1"/>
    <xf numFmtId="0" fontId="27" fillId="0" borderId="58" xfId="0" applyFont="1" applyBorder="1"/>
    <xf numFmtId="3" fontId="27" fillId="0" borderId="58" xfId="0" applyNumberFormat="1" applyFont="1" applyBorder="1"/>
    <xf numFmtId="0" fontId="31" fillId="0" borderId="54" xfId="0" applyFont="1" applyBorder="1"/>
    <xf numFmtId="3" fontId="31" fillId="0" borderId="55" xfId="0" applyNumberFormat="1" applyFont="1" applyBorder="1"/>
    <xf numFmtId="10" fontId="31" fillId="0" borderId="17" xfId="0" applyNumberFormat="1" applyFont="1" applyBorder="1"/>
    <xf numFmtId="10" fontId="31" fillId="0" borderId="53" xfId="0" applyNumberFormat="1" applyFont="1" applyBorder="1"/>
    <xf numFmtId="10" fontId="31" fillId="0" borderId="63" xfId="0" applyNumberFormat="1" applyFont="1" applyBorder="1"/>
    <xf numFmtId="10" fontId="31" fillId="0" borderId="64" xfId="0" applyNumberFormat="1" applyFont="1" applyBorder="1"/>
    <xf numFmtId="10" fontId="31" fillId="0" borderId="55" xfId="0" applyNumberFormat="1" applyFont="1" applyBorder="1"/>
    <xf numFmtId="10" fontId="31" fillId="0" borderId="56" xfId="0" applyNumberFormat="1" applyFont="1" applyBorder="1"/>
    <xf numFmtId="0" fontId="26" fillId="46" borderId="0" xfId="74" applyFont="1" applyFill="1"/>
    <xf numFmtId="0" fontId="26" fillId="46" borderId="0" xfId="74" applyFont="1" applyFill="1" applyAlignment="1">
      <alignment horizontal="right"/>
    </xf>
    <xf numFmtId="0" fontId="26" fillId="46" borderId="0" xfId="74" applyFont="1" applyFill="1" applyAlignment="1">
      <alignment horizontal="center"/>
    </xf>
    <xf numFmtId="3" fontId="26" fillId="46" borderId="0" xfId="74" applyNumberFormat="1" applyFont="1" applyFill="1"/>
    <xf numFmtId="3" fontId="25" fillId="46" borderId="0" xfId="74" applyNumberFormat="1" applyFont="1" applyFill="1" applyAlignment="1">
      <alignment horizontal="right"/>
    </xf>
    <xf numFmtId="3" fontId="26" fillId="46" borderId="0" xfId="74" applyNumberFormat="1" applyFont="1" applyFill="1" applyAlignment="1">
      <alignment horizontal="right"/>
    </xf>
    <xf numFmtId="0" fontId="25" fillId="0" borderId="57" xfId="0" applyFont="1" applyBorder="1"/>
    <xf numFmtId="0" fontId="25" fillId="0" borderId="54" xfId="0" applyFont="1" applyBorder="1"/>
    <xf numFmtId="0" fontId="25" fillId="0" borderId="25" xfId="0" applyFont="1" applyBorder="1" applyAlignment="1">
      <alignment horizontal="center" vertical="center"/>
    </xf>
    <xf numFmtId="0" fontId="25" fillId="47" borderId="15" xfId="0" applyFont="1" applyFill="1" applyBorder="1"/>
    <xf numFmtId="0" fontId="40" fillId="0" borderId="0" xfId="77" applyFont="1"/>
    <xf numFmtId="0" fontId="41" fillId="0" borderId="0" xfId="77" applyFont="1"/>
    <xf numFmtId="0" fontId="25" fillId="0" borderId="72" xfId="0" applyFont="1" applyBorder="1"/>
    <xf numFmtId="0" fontId="25" fillId="0" borderId="0" xfId="76" applyFont="1" applyAlignment="1">
      <alignment horizontal="center" vertical="center" wrapText="1"/>
    </xf>
    <xf numFmtId="0" fontId="26" fillId="0" borderId="73" xfId="0" applyFont="1" applyBorder="1"/>
    <xf numFmtId="0" fontId="26" fillId="0" borderId="66" xfId="0" applyFont="1" applyBorder="1"/>
    <xf numFmtId="3" fontId="27" fillId="0" borderId="31" xfId="78" applyNumberFormat="1" applyFont="1" applyBorder="1"/>
    <xf numFmtId="0" fontId="31" fillId="0" borderId="33" xfId="78" applyFont="1" applyBorder="1" applyAlignment="1">
      <alignment wrapText="1"/>
    </xf>
    <xf numFmtId="3" fontId="31" fillId="0" borderId="42" xfId="78" applyNumberFormat="1" applyFont="1" applyBorder="1"/>
    <xf numFmtId="0" fontId="31" fillId="0" borderId="43" xfId="78" applyFont="1" applyBorder="1" applyAlignment="1">
      <alignment wrapText="1"/>
    </xf>
    <xf numFmtId="3" fontId="31" fillId="0" borderId="44" xfId="78" applyNumberFormat="1" applyFont="1" applyBorder="1"/>
    <xf numFmtId="0" fontId="31" fillId="0" borderId="44" xfId="78" applyFont="1" applyBorder="1" applyAlignment="1">
      <alignment wrapText="1"/>
    </xf>
    <xf numFmtId="3" fontId="31" fillId="0" borderId="45" xfId="78" applyNumberFormat="1" applyFont="1" applyBorder="1"/>
    <xf numFmtId="3" fontId="27" fillId="0" borderId="44" xfId="78" applyNumberFormat="1" applyFont="1" applyBorder="1"/>
    <xf numFmtId="3" fontId="31" fillId="0" borderId="43" xfId="78" applyNumberFormat="1" applyFont="1" applyBorder="1"/>
    <xf numFmtId="0" fontId="31" fillId="0" borderId="40" xfId="80" applyFont="1" applyBorder="1" applyAlignment="1">
      <alignment wrapText="1"/>
    </xf>
    <xf numFmtId="3" fontId="31" fillId="0" borderId="40" xfId="80" applyNumberFormat="1" applyFont="1" applyBorder="1"/>
    <xf numFmtId="3" fontId="31" fillId="0" borderId="51" xfId="78" applyNumberFormat="1" applyFont="1" applyBorder="1"/>
    <xf numFmtId="49" fontId="27" fillId="0" borderId="38" xfId="78" applyNumberFormat="1" applyFont="1" applyBorder="1" applyAlignment="1">
      <alignment wrapText="1"/>
    </xf>
    <xf numFmtId="3" fontId="27" fillId="0" borderId="36" xfId="78" applyNumberFormat="1" applyFont="1" applyBorder="1"/>
    <xf numFmtId="0" fontId="31" fillId="0" borderId="38" xfId="78" applyFont="1" applyBorder="1" applyAlignment="1">
      <alignment wrapText="1"/>
    </xf>
    <xf numFmtId="3" fontId="31" fillId="0" borderId="38" xfId="78" applyNumberFormat="1" applyFont="1" applyBorder="1"/>
    <xf numFmtId="0" fontId="25" fillId="0" borderId="27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8" fillId="46" borderId="0" xfId="74" applyFont="1" applyFill="1" applyAlignment="1">
      <alignment horizontal="center"/>
    </xf>
    <xf numFmtId="3" fontId="25" fillId="48" borderId="13" xfId="0" applyNumberFormat="1" applyFont="1" applyFill="1" applyBorder="1"/>
    <xf numFmtId="3" fontId="25" fillId="0" borderId="17" xfId="0" applyNumberFormat="1" applyFont="1" applyBorder="1"/>
    <xf numFmtId="3" fontId="26" fillId="0" borderId="13" xfId="0" applyNumberFormat="1" applyFont="1" applyBorder="1"/>
    <xf numFmtId="3" fontId="25" fillId="0" borderId="13" xfId="0" applyNumberFormat="1" applyFont="1" applyBorder="1"/>
    <xf numFmtId="3" fontId="25" fillId="0" borderId="25" xfId="0" applyNumberFormat="1" applyFont="1" applyBorder="1"/>
    <xf numFmtId="3" fontId="26" fillId="0" borderId="14" xfId="0" applyNumberFormat="1" applyFont="1" applyBorder="1"/>
    <xf numFmtId="3" fontId="25" fillId="0" borderId="14" xfId="0" applyNumberFormat="1" applyFont="1" applyBorder="1"/>
    <xf numFmtId="3" fontId="25" fillId="0" borderId="27" xfId="0" applyNumberFormat="1" applyFont="1" applyBorder="1"/>
    <xf numFmtId="3" fontId="27" fillId="0" borderId="13" xfId="0" applyNumberFormat="1" applyFont="1" applyBorder="1" applyAlignment="1">
      <alignment horizontal="right" wrapText="1"/>
    </xf>
    <xf numFmtId="3" fontId="31" fillId="0" borderId="13" xfId="0" applyNumberFormat="1" applyFont="1" applyBorder="1" applyAlignment="1">
      <alignment horizontal="right" wrapText="1"/>
    </xf>
    <xf numFmtId="0" fontId="25" fillId="0" borderId="24" xfId="76" applyFont="1" applyBorder="1" applyAlignment="1">
      <alignment wrapText="1"/>
    </xf>
    <xf numFmtId="3" fontId="25" fillId="0" borderId="25" xfId="76" applyNumberFormat="1" applyFont="1" applyBorder="1"/>
    <xf numFmtId="3" fontId="25" fillId="0" borderId="27" xfId="76" applyNumberFormat="1" applyFont="1" applyBorder="1"/>
    <xf numFmtId="0" fontId="26" fillId="0" borderId="73" xfId="76" applyFont="1" applyBorder="1" applyAlignment="1">
      <alignment wrapText="1"/>
    </xf>
    <xf numFmtId="3" fontId="26" fillId="0" borderId="66" xfId="76" applyNumberFormat="1" applyFont="1" applyBorder="1"/>
    <xf numFmtId="3" fontId="26" fillId="0" borderId="19" xfId="76" applyNumberFormat="1" applyFont="1" applyBorder="1"/>
    <xf numFmtId="3" fontId="25" fillId="0" borderId="80" xfId="76" applyNumberFormat="1" applyFont="1" applyBorder="1" applyAlignment="1">
      <alignment horizontal="center"/>
    </xf>
    <xf numFmtId="0" fontId="25" fillId="0" borderId="80" xfId="0" applyFont="1" applyBorder="1" applyAlignment="1">
      <alignment horizontal="center"/>
    </xf>
    <xf numFmtId="0" fontId="25" fillId="0" borderId="79" xfId="76" applyFont="1" applyBorder="1" applyAlignment="1">
      <alignment horizontal="center" wrapText="1"/>
    </xf>
    <xf numFmtId="0" fontId="26" fillId="0" borderId="15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6" fillId="0" borderId="14" xfId="0" applyFont="1" applyBorder="1" applyAlignment="1">
      <alignment vertical="center"/>
    </xf>
    <xf numFmtId="1" fontId="26" fillId="0" borderId="14" xfId="0" applyNumberFormat="1" applyFont="1" applyBorder="1" applyAlignment="1">
      <alignment vertical="center"/>
    </xf>
    <xf numFmtId="0" fontId="26" fillId="0" borderId="57" xfId="0" applyFont="1" applyBorder="1" applyAlignment="1">
      <alignment vertical="center" wrapText="1"/>
    </xf>
    <xf numFmtId="0" fontId="26" fillId="0" borderId="59" xfId="0" applyFont="1" applyBorder="1" applyAlignment="1">
      <alignment vertical="center"/>
    </xf>
    <xf numFmtId="0" fontId="25" fillId="46" borderId="0" xfId="74" applyFont="1" applyFill="1"/>
    <xf numFmtId="3" fontId="26" fillId="0" borderId="19" xfId="0" applyNumberFormat="1" applyFont="1" applyBorder="1"/>
    <xf numFmtId="3" fontId="26" fillId="0" borderId="60" xfId="0" applyNumberFormat="1" applyFont="1" applyBorder="1"/>
    <xf numFmtId="3" fontId="25" fillId="0" borderId="83" xfId="0" applyNumberFormat="1" applyFont="1" applyBorder="1" applyAlignment="1">
      <alignment horizontal="center"/>
    </xf>
    <xf numFmtId="3" fontId="26" fillId="0" borderId="0" xfId="0" applyNumberFormat="1" applyFont="1"/>
    <xf numFmtId="2" fontId="26" fillId="0" borderId="0" xfId="0" applyNumberFormat="1" applyFont="1"/>
    <xf numFmtId="3" fontId="0" fillId="0" borderId="0" xfId="0" applyNumberFormat="1"/>
    <xf numFmtId="3" fontId="26" fillId="0" borderId="27" xfId="76" applyNumberFormat="1" applyFont="1" applyBorder="1"/>
    <xf numFmtId="0" fontId="26" fillId="0" borderId="25" xfId="0" applyFont="1" applyBorder="1"/>
    <xf numFmtId="3" fontId="26" fillId="0" borderId="14" xfId="76" applyNumberFormat="1" applyFont="1" applyBorder="1"/>
    <xf numFmtId="3" fontId="26" fillId="0" borderId="53" xfId="76" applyNumberFormat="1" applyFont="1" applyBorder="1"/>
    <xf numFmtId="3" fontId="25" fillId="0" borderId="17" xfId="76" applyNumberFormat="1" applyFont="1" applyBorder="1"/>
    <xf numFmtId="0" fontId="25" fillId="0" borderId="52" xfId="76" applyFont="1" applyBorder="1" applyAlignment="1">
      <alignment wrapText="1"/>
    </xf>
    <xf numFmtId="3" fontId="25" fillId="0" borderId="56" xfId="76" applyNumberFormat="1" applyFont="1" applyBorder="1" applyAlignment="1">
      <alignment horizontal="center"/>
    </xf>
    <xf numFmtId="0" fontId="25" fillId="0" borderId="55" xfId="0" applyFont="1" applyBorder="1" applyAlignment="1">
      <alignment horizontal="center"/>
    </xf>
    <xf numFmtId="3" fontId="25" fillId="0" borderId="55" xfId="76" applyNumberFormat="1" applyFont="1" applyBorder="1" applyAlignment="1">
      <alignment horizontal="center"/>
    </xf>
    <xf numFmtId="0" fontId="25" fillId="0" borderId="54" xfId="76" applyFont="1" applyBorder="1" applyAlignment="1">
      <alignment horizontal="center" wrapText="1"/>
    </xf>
    <xf numFmtId="0" fontId="37" fillId="0" borderId="0" xfId="0" applyFont="1"/>
    <xf numFmtId="3" fontId="25" fillId="0" borderId="0" xfId="76" applyNumberFormat="1" applyFont="1"/>
    <xf numFmtId="0" fontId="34" fillId="0" borderId="0" xfId="76" applyFont="1" applyAlignment="1">
      <alignment wrapText="1"/>
    </xf>
    <xf numFmtId="0" fontId="25" fillId="0" borderId="0" xfId="76" applyFont="1" applyAlignment="1">
      <alignment wrapText="1"/>
    </xf>
    <xf numFmtId="3" fontId="25" fillId="0" borderId="14" xfId="76" applyNumberFormat="1" applyFont="1" applyBorder="1"/>
    <xf numFmtId="0" fontId="36" fillId="0" borderId="0" xfId="0" applyFont="1" applyAlignment="1">
      <alignment horizontal="center"/>
    </xf>
    <xf numFmtId="3" fontId="26" fillId="0" borderId="17" xfId="0" applyNumberFormat="1" applyFont="1" applyBorder="1"/>
    <xf numFmtId="3" fontId="35" fillId="48" borderId="17" xfId="77" applyNumberFormat="1" applyFont="1" applyFill="1" applyBorder="1"/>
    <xf numFmtId="3" fontId="26" fillId="0" borderId="53" xfId="77" applyNumberFormat="1" applyFont="1" applyBorder="1"/>
    <xf numFmtId="3" fontId="35" fillId="48" borderId="13" xfId="77" applyNumberFormat="1" applyFont="1" applyFill="1" applyBorder="1"/>
    <xf numFmtId="3" fontId="40" fillId="48" borderId="13" xfId="77" applyNumberFormat="1" applyFont="1" applyFill="1" applyBorder="1"/>
    <xf numFmtId="3" fontId="36" fillId="48" borderId="13" xfId="77" applyNumberFormat="1" applyFont="1" applyFill="1" applyBorder="1"/>
    <xf numFmtId="3" fontId="41" fillId="48" borderId="13" xfId="77" applyNumberFormat="1" applyFont="1" applyFill="1" applyBorder="1"/>
    <xf numFmtId="3" fontId="25" fillId="0" borderId="58" xfId="0" applyNumberFormat="1" applyFont="1" applyBorder="1"/>
    <xf numFmtId="3" fontId="41" fillId="48" borderId="58" xfId="77" applyNumberFormat="1" applyFont="1" applyFill="1" applyBorder="1"/>
    <xf numFmtId="3" fontId="25" fillId="0" borderId="55" xfId="0" applyNumberFormat="1" applyFont="1" applyBorder="1"/>
    <xf numFmtId="3" fontId="41" fillId="48" borderId="55" xfId="77" applyNumberFormat="1" applyFont="1" applyFill="1" applyBorder="1"/>
    <xf numFmtId="3" fontId="36" fillId="48" borderId="17" xfId="77" applyNumberFormat="1" applyFont="1" applyFill="1" applyBorder="1"/>
    <xf numFmtId="3" fontId="25" fillId="48" borderId="55" xfId="0" applyNumberFormat="1" applyFont="1" applyFill="1" applyBorder="1"/>
    <xf numFmtId="3" fontId="26" fillId="0" borderId="53" xfId="0" applyNumberFormat="1" applyFont="1" applyBorder="1"/>
    <xf numFmtId="3" fontId="26" fillId="0" borderId="66" xfId="0" applyNumberFormat="1" applyFont="1" applyBorder="1"/>
    <xf numFmtId="3" fontId="46" fillId="0" borderId="66" xfId="0" applyNumberFormat="1" applyFont="1" applyBorder="1"/>
    <xf numFmtId="3" fontId="46" fillId="0" borderId="60" xfId="0" applyNumberFormat="1" applyFont="1" applyBorder="1"/>
    <xf numFmtId="3" fontId="46" fillId="0" borderId="13" xfId="0" applyNumberFormat="1" applyFont="1" applyBorder="1"/>
    <xf numFmtId="3" fontId="46" fillId="0" borderId="14" xfId="0" applyNumberFormat="1" applyFont="1" applyBorder="1"/>
    <xf numFmtId="3" fontId="47" fillId="0" borderId="13" xfId="0" applyNumberFormat="1" applyFont="1" applyBorder="1"/>
    <xf numFmtId="3" fontId="47" fillId="0" borderId="14" xfId="0" applyNumberFormat="1" applyFont="1" applyBorder="1"/>
    <xf numFmtId="3" fontId="46" fillId="48" borderId="13" xfId="0" applyNumberFormat="1" applyFont="1" applyFill="1" applyBorder="1"/>
    <xf numFmtId="3" fontId="46" fillId="48" borderId="14" xfId="0" applyNumberFormat="1" applyFont="1" applyFill="1" applyBorder="1"/>
    <xf numFmtId="3" fontId="47" fillId="48" borderId="14" xfId="0" applyNumberFormat="1" applyFont="1" applyFill="1" applyBorder="1"/>
    <xf numFmtId="3" fontId="47" fillId="48" borderId="13" xfId="0" applyNumberFormat="1" applyFont="1" applyFill="1" applyBorder="1"/>
    <xf numFmtId="3" fontId="47" fillId="0" borderId="25" xfId="0" applyNumberFormat="1" applyFont="1" applyBorder="1"/>
    <xf numFmtId="3" fontId="47" fillId="0" borderId="27" xfId="0" applyNumberFormat="1" applyFont="1" applyBorder="1"/>
    <xf numFmtId="3" fontId="26" fillId="0" borderId="14" xfId="77" applyNumberFormat="1" applyFont="1" applyBorder="1"/>
    <xf numFmtId="3" fontId="25" fillId="0" borderId="59" xfId="0" applyNumberFormat="1" applyFont="1" applyBorder="1"/>
    <xf numFmtId="3" fontId="25" fillId="0" borderId="56" xfId="0" applyNumberFormat="1" applyFont="1" applyBorder="1"/>
    <xf numFmtId="3" fontId="41" fillId="0" borderId="14" xfId="77" applyNumberFormat="1" applyFont="1" applyBorder="1"/>
    <xf numFmtId="3" fontId="41" fillId="0" borderId="59" xfId="77" applyNumberFormat="1" applyFont="1" applyBorder="1"/>
    <xf numFmtId="3" fontId="41" fillId="0" borderId="56" xfId="77" applyNumberFormat="1" applyFont="1" applyBorder="1"/>
    <xf numFmtId="3" fontId="35" fillId="0" borderId="0" xfId="77" applyNumberFormat="1" applyFont="1"/>
    <xf numFmtId="165" fontId="25" fillId="0" borderId="13" xfId="100" applyNumberFormat="1" applyFont="1" applyBorder="1"/>
    <xf numFmtId="165" fontId="26" fillId="0" borderId="13" xfId="100" applyNumberFormat="1" applyFont="1" applyBorder="1" applyAlignment="1">
      <alignment horizontal="right"/>
    </xf>
    <xf numFmtId="165" fontId="26" fillId="0" borderId="14" xfId="100" applyNumberFormat="1" applyFont="1" applyBorder="1"/>
    <xf numFmtId="165" fontId="25" fillId="0" borderId="25" xfId="100" applyNumberFormat="1" applyFont="1" applyBorder="1"/>
    <xf numFmtId="165" fontId="26" fillId="0" borderId="25" xfId="100" applyNumberFormat="1" applyFont="1" applyBorder="1" applyAlignment="1">
      <alignment horizontal="right"/>
    </xf>
    <xf numFmtId="165" fontId="26" fillId="0" borderId="27" xfId="100" applyNumberFormat="1" applyFont="1" applyBorder="1"/>
    <xf numFmtId="165" fontId="25" fillId="0" borderId="66" xfId="100" applyNumberFormat="1" applyFont="1" applyBorder="1"/>
    <xf numFmtId="165" fontId="25" fillId="0" borderId="60" xfId="100" applyNumberFormat="1" applyFont="1" applyBorder="1"/>
    <xf numFmtId="165" fontId="25" fillId="0" borderId="14" xfId="100" applyNumberFormat="1" applyFont="1" applyBorder="1"/>
    <xf numFmtId="165" fontId="25" fillId="0" borderId="27" xfId="100" applyNumberFormat="1" applyFont="1" applyBorder="1"/>
    <xf numFmtId="165" fontId="25" fillId="0" borderId="14" xfId="100" applyNumberFormat="1" applyFont="1" applyBorder="1" applyAlignment="1">
      <alignment horizontal="right"/>
    </xf>
    <xf numFmtId="165" fontId="26" fillId="0" borderId="27" xfId="100" applyNumberFormat="1" applyFont="1" applyBorder="1" applyAlignment="1">
      <alignment horizontal="right"/>
    </xf>
    <xf numFmtId="165" fontId="26" fillId="46" borderId="0" xfId="74" applyNumberFormat="1" applyFont="1" applyFill="1" applyAlignment="1">
      <alignment horizontal="right"/>
    </xf>
    <xf numFmtId="9" fontId="26" fillId="0" borderId="25" xfId="90" applyFont="1" applyBorder="1" applyAlignment="1">
      <alignment horizontal="right"/>
    </xf>
    <xf numFmtId="0" fontId="25" fillId="46" borderId="98" xfId="74" applyFont="1" applyFill="1" applyBorder="1" applyAlignment="1">
      <alignment horizontal="left"/>
    </xf>
    <xf numFmtId="0" fontId="25" fillId="46" borderId="122" xfId="74" applyFont="1" applyFill="1" applyBorder="1" applyAlignment="1">
      <alignment horizontal="left"/>
    </xf>
    <xf numFmtId="165" fontId="25" fillId="46" borderId="13" xfId="74" applyNumberFormat="1" applyFont="1" applyFill="1" applyBorder="1" applyAlignment="1">
      <alignment horizontal="left"/>
    </xf>
    <xf numFmtId="165" fontId="25" fillId="0" borderId="13" xfId="100" applyNumberFormat="1" applyFont="1" applyBorder="1" applyAlignment="1">
      <alignment horizontal="right"/>
    </xf>
    <xf numFmtId="9" fontId="25" fillId="0" borderId="25" xfId="90" applyFont="1" applyBorder="1" applyAlignment="1">
      <alignment horizontal="right"/>
    </xf>
    <xf numFmtId="165" fontId="25" fillId="0" borderId="25" xfId="100" applyNumberFormat="1" applyFont="1" applyBorder="1" applyAlignment="1">
      <alignment horizontal="right"/>
    </xf>
    <xf numFmtId="165" fontId="26" fillId="46" borderId="0" xfId="74" applyNumberFormat="1" applyFont="1" applyFill="1"/>
    <xf numFmtId="165" fontId="26" fillId="0" borderId="69" xfId="100" applyNumberFormat="1" applyFont="1" applyBorder="1" applyAlignment="1">
      <alignment horizontal="left"/>
    </xf>
    <xf numFmtId="9" fontId="26" fillId="0" borderId="70" xfId="90" applyFont="1" applyBorder="1" applyAlignment="1">
      <alignment horizontal="right"/>
    </xf>
    <xf numFmtId="165" fontId="25" fillId="0" borderId="77" xfId="100" applyNumberFormat="1" applyFont="1" applyBorder="1" applyAlignment="1">
      <alignment horizontal="left"/>
    </xf>
    <xf numFmtId="165" fontId="25" fillId="0" borderId="69" xfId="100" applyNumberFormat="1" applyFont="1" applyBorder="1" applyAlignment="1">
      <alignment horizontal="left"/>
    </xf>
    <xf numFmtId="165" fontId="25" fillId="46" borderId="69" xfId="74" applyNumberFormat="1" applyFont="1" applyFill="1" applyBorder="1" applyAlignment="1">
      <alignment horizontal="left"/>
    </xf>
    <xf numFmtId="0" fontId="25" fillId="0" borderId="19" xfId="74" applyFont="1" applyBorder="1" applyAlignment="1">
      <alignment horizontal="left"/>
    </xf>
    <xf numFmtId="0" fontId="25" fillId="0" borderId="26" xfId="74" applyFont="1" applyBorder="1" applyAlignment="1">
      <alignment horizontal="left"/>
    </xf>
    <xf numFmtId="0" fontId="25" fillId="0" borderId="78" xfId="74" applyFont="1" applyBorder="1" applyAlignment="1">
      <alignment horizontal="left"/>
    </xf>
    <xf numFmtId="0" fontId="25" fillId="0" borderId="18" xfId="74" applyFont="1" applyBorder="1" applyAlignment="1">
      <alignment horizontal="left"/>
    </xf>
    <xf numFmtId="165" fontId="25" fillId="46" borderId="60" xfId="74" applyNumberFormat="1" applyFont="1" applyFill="1" applyBorder="1"/>
    <xf numFmtId="165" fontId="25" fillId="46" borderId="14" xfId="74" applyNumberFormat="1" applyFont="1" applyFill="1" applyBorder="1"/>
    <xf numFmtId="165" fontId="25" fillId="46" borderId="27" xfId="74" applyNumberFormat="1" applyFont="1" applyFill="1" applyBorder="1"/>
    <xf numFmtId="165" fontId="25" fillId="46" borderId="76" xfId="74" applyNumberFormat="1" applyFont="1" applyFill="1" applyBorder="1"/>
    <xf numFmtId="165" fontId="25" fillId="46" borderId="20" xfId="74" applyNumberFormat="1" applyFont="1" applyFill="1" applyBorder="1"/>
    <xf numFmtId="165" fontId="25" fillId="46" borderId="68" xfId="74" applyNumberFormat="1" applyFont="1" applyFill="1" applyBorder="1"/>
    <xf numFmtId="165" fontId="26" fillId="0" borderId="77" xfId="100" applyNumberFormat="1" applyFont="1" applyBorder="1" applyAlignment="1">
      <alignment horizontal="left"/>
    </xf>
    <xf numFmtId="9" fontId="25" fillId="0" borderId="70" xfId="90" applyFont="1" applyBorder="1" applyAlignment="1">
      <alignment horizontal="right"/>
    </xf>
    <xf numFmtId="165" fontId="26" fillId="0" borderId="70" xfId="100" applyNumberFormat="1" applyFont="1" applyBorder="1" applyAlignment="1">
      <alignment horizontal="left"/>
    </xf>
    <xf numFmtId="165" fontId="25" fillId="46" borderId="77" xfId="74" applyNumberFormat="1" applyFont="1" applyFill="1" applyBorder="1" applyAlignment="1">
      <alignment horizontal="left"/>
    </xf>
    <xf numFmtId="165" fontId="25" fillId="0" borderId="73" xfId="100" applyNumberFormat="1" applyFont="1" applyBorder="1"/>
    <xf numFmtId="165" fontId="26" fillId="0" borderId="66" xfId="100" applyNumberFormat="1" applyFont="1" applyBorder="1" applyAlignment="1">
      <alignment horizontal="right"/>
    </xf>
    <xf numFmtId="165" fontId="25" fillId="0" borderId="66" xfId="100" applyNumberFormat="1" applyFont="1" applyBorder="1" applyAlignment="1">
      <alignment horizontal="right"/>
    </xf>
    <xf numFmtId="165" fontId="25" fillId="0" borderId="60" xfId="100" applyNumberFormat="1" applyFont="1" applyBorder="1" applyAlignment="1">
      <alignment horizontal="right"/>
    </xf>
    <xf numFmtId="165" fontId="25" fillId="0" borderId="15" xfId="100" applyNumberFormat="1" applyFont="1" applyBorder="1"/>
    <xf numFmtId="9" fontId="26" fillId="0" borderId="24" xfId="90" applyFont="1" applyBorder="1" applyAlignment="1">
      <alignment horizontal="right"/>
    </xf>
    <xf numFmtId="165" fontId="25" fillId="0" borderId="27" xfId="100" applyNumberFormat="1" applyFont="1" applyBorder="1" applyAlignment="1">
      <alignment horizontal="right"/>
    </xf>
    <xf numFmtId="9" fontId="25" fillId="0" borderId="24" xfId="90" applyFont="1" applyBorder="1" applyAlignment="1">
      <alignment horizontal="right"/>
    </xf>
    <xf numFmtId="9" fontId="25" fillId="0" borderId="27" xfId="90" applyFont="1" applyBorder="1" applyAlignment="1">
      <alignment horizontal="right"/>
    </xf>
    <xf numFmtId="165" fontId="25" fillId="0" borderId="24" xfId="100" applyNumberFormat="1" applyFont="1" applyBorder="1"/>
    <xf numFmtId="165" fontId="25" fillId="46" borderId="73" xfId="74" applyNumberFormat="1" applyFont="1" applyFill="1" applyBorder="1" applyAlignment="1">
      <alignment horizontal="left"/>
    </xf>
    <xf numFmtId="165" fontId="25" fillId="46" borderId="66" xfId="74" applyNumberFormat="1" applyFont="1" applyFill="1" applyBorder="1" applyAlignment="1">
      <alignment horizontal="left"/>
    </xf>
    <xf numFmtId="165" fontId="25" fillId="46" borderId="60" xfId="74" applyNumberFormat="1" applyFont="1" applyFill="1" applyBorder="1" applyAlignment="1">
      <alignment horizontal="left"/>
    </xf>
    <xf numFmtId="165" fontId="25" fillId="46" borderId="15" xfId="74" applyNumberFormat="1" applyFont="1" applyFill="1" applyBorder="1" applyAlignment="1">
      <alignment horizontal="left"/>
    </xf>
    <xf numFmtId="165" fontId="25" fillId="46" borderId="14" xfId="74" applyNumberFormat="1" applyFont="1" applyFill="1" applyBorder="1" applyAlignment="1">
      <alignment horizontal="left"/>
    </xf>
    <xf numFmtId="10" fontId="30" fillId="46" borderId="24" xfId="74" quotePrefix="1" applyNumberFormat="1" applyFont="1" applyFill="1" applyBorder="1"/>
    <xf numFmtId="10" fontId="30" fillId="46" borderId="25" xfId="74" quotePrefix="1" applyNumberFormat="1" applyFont="1" applyFill="1" applyBorder="1"/>
    <xf numFmtId="10" fontId="30" fillId="46" borderId="27" xfId="74" quotePrefix="1" applyNumberFormat="1" applyFont="1" applyFill="1" applyBorder="1"/>
    <xf numFmtId="165" fontId="25" fillId="0" borderId="77" xfId="100" applyNumberFormat="1" applyFont="1" applyBorder="1" applyAlignment="1">
      <alignment horizontal="right"/>
    </xf>
    <xf numFmtId="165" fontId="25" fillId="0" borderId="69" xfId="100" applyNumberFormat="1" applyFont="1" applyBorder="1" applyAlignment="1">
      <alignment horizontal="right"/>
    </xf>
    <xf numFmtId="165" fontId="25" fillId="0" borderId="77" xfId="100" applyNumberFormat="1" applyFont="1" applyBorder="1"/>
    <xf numFmtId="165" fontId="25" fillId="0" borderId="69" xfId="100" applyNumberFormat="1" applyFont="1" applyBorder="1"/>
    <xf numFmtId="165" fontId="26" fillId="0" borderId="70" xfId="100" applyNumberFormat="1" applyFont="1" applyBorder="1" applyAlignment="1">
      <alignment horizontal="right"/>
    </xf>
    <xf numFmtId="10" fontId="30" fillId="46" borderId="70" xfId="74" quotePrefix="1" applyNumberFormat="1" applyFont="1" applyFill="1" applyBorder="1"/>
    <xf numFmtId="165" fontId="26" fillId="0" borderId="73" xfId="100" applyNumberFormat="1" applyFont="1" applyBorder="1" applyAlignment="1">
      <alignment horizontal="right"/>
    </xf>
    <xf numFmtId="165" fontId="26" fillId="0" borderId="60" xfId="100" applyNumberFormat="1" applyFont="1" applyBorder="1" applyAlignment="1">
      <alignment horizontal="right"/>
    </xf>
    <xf numFmtId="165" fontId="26" fillId="0" borderId="15" xfId="100" applyNumberFormat="1" applyFont="1" applyBorder="1" applyAlignment="1">
      <alignment horizontal="right"/>
    </xf>
    <xf numFmtId="165" fontId="26" fillId="0" borderId="14" xfId="100" applyNumberFormat="1" applyFont="1" applyBorder="1" applyAlignment="1">
      <alignment horizontal="right"/>
    </xf>
    <xf numFmtId="165" fontId="26" fillId="0" borderId="24" xfId="100" applyNumberFormat="1" applyFont="1" applyBorder="1" applyAlignment="1">
      <alignment horizontal="right"/>
    </xf>
    <xf numFmtId="10" fontId="30" fillId="0" borderId="25" xfId="74" quotePrefix="1" applyNumberFormat="1" applyFont="1" applyBorder="1"/>
    <xf numFmtId="165" fontId="26" fillId="0" borderId="60" xfId="100" applyNumberFormat="1" applyFont="1" applyBorder="1"/>
    <xf numFmtId="10" fontId="30" fillId="46" borderId="26" xfId="74" quotePrefix="1" applyNumberFormat="1" applyFont="1" applyFill="1" applyBorder="1"/>
    <xf numFmtId="165" fontId="25" fillId="46" borderId="71" xfId="74" applyNumberFormat="1" applyFont="1" applyFill="1" applyBorder="1"/>
    <xf numFmtId="165" fontId="25" fillId="46" borderId="53" xfId="74" applyNumberFormat="1" applyFont="1" applyFill="1" applyBorder="1"/>
    <xf numFmtId="0" fontId="43" fillId="0" borderId="24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25" fillId="0" borderId="100" xfId="74" applyFont="1" applyBorder="1" applyAlignment="1">
      <alignment horizontal="left"/>
    </xf>
    <xf numFmtId="0" fontId="25" fillId="46" borderId="99" xfId="74" applyFont="1" applyFill="1" applyBorder="1" applyAlignment="1">
      <alignment horizontal="left"/>
    </xf>
    <xf numFmtId="0" fontId="25" fillId="0" borderId="99" xfId="74" applyFont="1" applyBorder="1" applyAlignment="1">
      <alignment horizontal="left"/>
    </xf>
    <xf numFmtId="0" fontId="25" fillId="0" borderId="126" xfId="74" applyFont="1" applyBorder="1" applyAlignment="1">
      <alignment horizontal="left"/>
    </xf>
    <xf numFmtId="0" fontId="25" fillId="0" borderId="127" xfId="74" applyFont="1" applyBorder="1" applyAlignment="1">
      <alignment horizontal="left"/>
    </xf>
    <xf numFmtId="0" fontId="25" fillId="46" borderId="126" xfId="74" applyFont="1" applyFill="1" applyBorder="1" applyAlignment="1">
      <alignment horizontal="left"/>
    </xf>
    <xf numFmtId="165" fontId="25" fillId="46" borderId="73" xfId="74" applyNumberFormat="1" applyFont="1" applyFill="1" applyBorder="1"/>
    <xf numFmtId="165" fontId="25" fillId="46" borderId="15" xfId="74" applyNumberFormat="1" applyFont="1" applyFill="1" applyBorder="1"/>
    <xf numFmtId="165" fontId="25" fillId="46" borderId="24" xfId="74" applyNumberFormat="1" applyFont="1" applyFill="1" applyBorder="1"/>
    <xf numFmtId="10" fontId="30" fillId="46" borderId="122" xfId="74" quotePrefix="1" applyNumberFormat="1" applyFont="1" applyFill="1" applyBorder="1"/>
    <xf numFmtId="3" fontId="47" fillId="0" borderId="56" xfId="0" applyNumberFormat="1" applyFont="1" applyBorder="1" applyAlignment="1">
      <alignment horizontal="center" vertical="center"/>
    </xf>
    <xf numFmtId="0" fontId="26" fillId="0" borderId="57" xfId="76" applyFont="1" applyBorder="1" applyAlignment="1">
      <alignment wrapText="1"/>
    </xf>
    <xf numFmtId="3" fontId="25" fillId="0" borderId="19" xfId="76" applyNumberFormat="1" applyFont="1" applyBorder="1"/>
    <xf numFmtId="3" fontId="25" fillId="0" borderId="19" xfId="0" applyNumberFormat="1" applyFont="1" applyBorder="1"/>
    <xf numFmtId="3" fontId="26" fillId="0" borderId="28" xfId="0" applyNumberFormat="1" applyFont="1" applyBorder="1"/>
    <xf numFmtId="3" fontId="25" fillId="0" borderId="28" xfId="76" applyNumberFormat="1" applyFont="1" applyBorder="1"/>
    <xf numFmtId="3" fontId="25" fillId="0" borderId="28" xfId="0" applyNumberFormat="1" applyFont="1" applyBorder="1"/>
    <xf numFmtId="3" fontId="26" fillId="46" borderId="0" xfId="76" applyNumberFormat="1" applyFont="1" applyFill="1"/>
    <xf numFmtId="3" fontId="26" fillId="0" borderId="58" xfId="0" applyNumberFormat="1" applyFont="1" applyBorder="1"/>
    <xf numFmtId="0" fontId="25" fillId="0" borderId="81" xfId="76" applyFont="1" applyBorder="1" applyAlignment="1">
      <alignment vertical="center" wrapText="1"/>
    </xf>
    <xf numFmtId="3" fontId="25" fillId="0" borderId="86" xfId="0" applyNumberFormat="1" applyFont="1" applyBorder="1"/>
    <xf numFmtId="3" fontId="25" fillId="0" borderId="84" xfId="0" applyNumberFormat="1" applyFont="1" applyBorder="1"/>
    <xf numFmtId="0" fontId="26" fillId="0" borderId="24" xfId="76" applyFont="1" applyBorder="1" applyAlignment="1">
      <alignment wrapText="1"/>
    </xf>
    <xf numFmtId="3" fontId="25" fillId="0" borderId="26" xfId="76" applyNumberFormat="1" applyFont="1" applyBorder="1"/>
    <xf numFmtId="3" fontId="26" fillId="0" borderId="25" xfId="0" applyNumberFormat="1" applyFont="1" applyBorder="1"/>
    <xf numFmtId="3" fontId="26" fillId="0" borderId="128" xfId="0" applyNumberFormat="1" applyFont="1" applyBorder="1"/>
    <xf numFmtId="3" fontId="25" fillId="0" borderId="18" xfId="76" applyNumberFormat="1" applyFont="1" applyBorder="1"/>
    <xf numFmtId="3" fontId="25" fillId="0" borderId="13" xfId="76" applyNumberFormat="1" applyFont="1" applyBorder="1" applyAlignment="1">
      <alignment horizontal="center"/>
    </xf>
    <xf numFmtId="3" fontId="25" fillId="0" borderId="17" xfId="76" applyNumberFormat="1" applyFont="1" applyBorder="1" applyAlignment="1">
      <alignment horizontal="center"/>
    </xf>
    <xf numFmtId="0" fontId="25" fillId="0" borderId="52" xfId="76" applyFont="1" applyBorder="1" applyAlignment="1">
      <alignment horizontal="center" wrapText="1"/>
    </xf>
    <xf numFmtId="0" fontId="25" fillId="0" borderId="15" xfId="76" applyFont="1" applyBorder="1" applyAlignment="1">
      <alignment horizontal="center" wrapText="1"/>
    </xf>
    <xf numFmtId="3" fontId="25" fillId="0" borderId="125" xfId="76" applyNumberFormat="1" applyFont="1" applyBorder="1" applyAlignment="1">
      <alignment horizontal="center" vertical="center"/>
    </xf>
    <xf numFmtId="3" fontId="25" fillId="0" borderId="125" xfId="0" applyNumberFormat="1" applyFont="1" applyBorder="1" applyAlignment="1">
      <alignment horizontal="center" vertical="center"/>
    </xf>
    <xf numFmtId="0" fontId="25" fillId="0" borderId="125" xfId="76" applyFont="1" applyBorder="1" applyAlignment="1">
      <alignment horizontal="center" vertical="center" wrapText="1"/>
    </xf>
    <xf numFmtId="0" fontId="26" fillId="0" borderId="52" xfId="76" applyFont="1" applyBorder="1" applyAlignment="1">
      <alignment wrapText="1"/>
    </xf>
    <xf numFmtId="3" fontId="26" fillId="0" borderId="17" xfId="76" applyNumberFormat="1" applyFont="1" applyBorder="1"/>
    <xf numFmtId="3" fontId="26" fillId="0" borderId="58" xfId="76" applyNumberFormat="1" applyFont="1" applyBorder="1"/>
    <xf numFmtId="0" fontId="26" fillId="0" borderId="58" xfId="0" applyFont="1" applyBorder="1"/>
    <xf numFmtId="3" fontId="26" fillId="0" borderId="59" xfId="0" applyNumberFormat="1" applyFont="1" applyBorder="1"/>
    <xf numFmtId="3" fontId="25" fillId="0" borderId="55" xfId="76" applyNumberFormat="1" applyFont="1" applyBorder="1"/>
    <xf numFmtId="3" fontId="25" fillId="0" borderId="56" xfId="76" applyNumberFormat="1" applyFont="1" applyBorder="1"/>
    <xf numFmtId="0" fontId="25" fillId="0" borderId="54" xfId="76" applyFont="1" applyBorder="1" applyAlignment="1">
      <alignment wrapText="1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1" xfId="0" applyFont="1" applyBorder="1" applyAlignment="1">
      <alignment horizontal="left" vertical="center" wrapText="1"/>
    </xf>
    <xf numFmtId="0" fontId="26" fillId="0" borderId="52" xfId="0" applyFont="1" applyBorder="1" applyAlignment="1">
      <alignment horizontal="left" vertical="center" wrapText="1"/>
    </xf>
    <xf numFmtId="0" fontId="28" fillId="0" borderId="52" xfId="0" applyFont="1" applyBorder="1" applyAlignment="1">
      <alignment horizontal="left" vertical="center" wrapText="1"/>
    </xf>
    <xf numFmtId="0" fontId="25" fillId="0" borderId="52" xfId="0" applyFont="1" applyBorder="1" applyAlignment="1">
      <alignment horizontal="left" vertical="center" wrapText="1"/>
    </xf>
    <xf numFmtId="0" fontId="25" fillId="0" borderId="5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2" fontId="26" fillId="0" borderId="13" xfId="0" applyNumberFormat="1" applyFont="1" applyBorder="1" applyAlignment="1">
      <alignment horizontal="right" vertical="center" wrapText="1"/>
    </xf>
    <xf numFmtId="2" fontId="26" fillId="0" borderId="13" xfId="0" applyNumberFormat="1" applyFont="1" applyBorder="1" applyAlignment="1">
      <alignment horizontal="right" vertical="center"/>
    </xf>
    <xf numFmtId="2" fontId="26" fillId="0" borderId="14" xfId="0" applyNumberFormat="1" applyFont="1" applyBorder="1" applyAlignment="1">
      <alignment horizontal="right" vertical="center"/>
    </xf>
    <xf numFmtId="2" fontId="26" fillId="0" borderId="18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right" vertical="center"/>
    </xf>
    <xf numFmtId="0" fontId="26" fillId="0" borderId="14" xfId="0" applyFont="1" applyBorder="1" applyAlignment="1">
      <alignment horizontal="right" vertical="center"/>
    </xf>
    <xf numFmtId="2" fontId="26" fillId="0" borderId="62" xfId="0" applyNumberFormat="1" applyFont="1" applyBorder="1" applyAlignment="1">
      <alignment horizontal="right" vertical="center"/>
    </xf>
    <xf numFmtId="2" fontId="26" fillId="0" borderId="19" xfId="0" applyNumberFormat="1" applyFont="1" applyBorder="1" applyAlignment="1">
      <alignment horizontal="right" vertical="center" wrapText="1"/>
    </xf>
    <xf numFmtId="2" fontId="25" fillId="0" borderId="23" xfId="0" applyNumberFormat="1" applyFont="1" applyBorder="1" applyAlignment="1">
      <alignment horizontal="right" vertical="center" wrapText="1"/>
    </xf>
    <xf numFmtId="2" fontId="25" fillId="0" borderId="58" xfId="0" applyNumberFormat="1" applyFont="1" applyBorder="1" applyAlignment="1">
      <alignment horizontal="right" vertical="center" wrapText="1"/>
    </xf>
    <xf numFmtId="2" fontId="25" fillId="0" borderId="59" xfId="0" applyNumberFormat="1" applyFont="1" applyBorder="1" applyAlignment="1">
      <alignment horizontal="right" vertical="center" wrapText="1"/>
    </xf>
    <xf numFmtId="2" fontId="26" fillId="0" borderId="23" xfId="0" applyNumberFormat="1" applyFont="1" applyBorder="1" applyAlignment="1">
      <alignment horizontal="right" vertical="center" wrapText="1"/>
    </xf>
    <xf numFmtId="2" fontId="25" fillId="0" borderId="13" xfId="0" applyNumberFormat="1" applyFont="1" applyBorder="1" applyAlignment="1">
      <alignment horizontal="right" vertical="center"/>
    </xf>
    <xf numFmtId="2" fontId="25" fillId="0" borderId="14" xfId="0" applyNumberFormat="1" applyFont="1" applyBorder="1" applyAlignment="1">
      <alignment horizontal="right" vertical="center"/>
    </xf>
    <xf numFmtId="2" fontId="25" fillId="0" borderId="65" xfId="0" applyNumberFormat="1" applyFont="1" applyBorder="1" applyAlignment="1">
      <alignment horizontal="right" vertical="center" wrapText="1"/>
    </xf>
    <xf numFmtId="2" fontId="25" fillId="0" borderId="56" xfId="0" applyNumberFormat="1" applyFont="1" applyBorder="1" applyAlignment="1">
      <alignment horizontal="right" vertical="center" wrapText="1"/>
    </xf>
    <xf numFmtId="2" fontId="26" fillId="0" borderId="18" xfId="0" applyNumberFormat="1" applyFont="1" applyBorder="1" applyAlignment="1">
      <alignment horizontal="right" vertical="center"/>
    </xf>
    <xf numFmtId="2" fontId="26" fillId="0" borderId="53" xfId="0" applyNumberFormat="1" applyFont="1" applyBorder="1" applyAlignment="1">
      <alignment horizontal="right" vertical="center"/>
    </xf>
    <xf numFmtId="2" fontId="26" fillId="0" borderId="53" xfId="0" applyNumberFormat="1" applyFont="1" applyBorder="1" applyAlignment="1">
      <alignment horizontal="right" vertical="center" wrapText="1"/>
    </xf>
    <xf numFmtId="2" fontId="25" fillId="0" borderId="18" xfId="0" applyNumberFormat="1" applyFont="1" applyBorder="1" applyAlignment="1">
      <alignment horizontal="right" vertical="center" wrapText="1"/>
    </xf>
    <xf numFmtId="0" fontId="26" fillId="0" borderId="129" xfId="76" applyFont="1" applyBorder="1" applyAlignment="1">
      <alignment wrapText="1"/>
    </xf>
    <xf numFmtId="0" fontId="26" fillId="0" borderId="129" xfId="0" applyFont="1" applyBorder="1" applyAlignment="1">
      <alignment wrapText="1"/>
    </xf>
    <xf numFmtId="0" fontId="25" fillId="0" borderId="130" xfId="76" applyFont="1" applyBorder="1" applyAlignment="1">
      <alignment wrapText="1"/>
    </xf>
    <xf numFmtId="3" fontId="25" fillId="0" borderId="95" xfId="76" applyNumberFormat="1" applyFont="1" applyBorder="1" applyAlignment="1">
      <alignment horizontal="center"/>
    </xf>
    <xf numFmtId="0" fontId="25" fillId="0" borderId="72" xfId="76" applyFont="1" applyBorder="1" applyAlignment="1">
      <alignment horizontal="center" wrapText="1"/>
    </xf>
    <xf numFmtId="3" fontId="25" fillId="0" borderId="125" xfId="76" applyNumberFormat="1" applyFont="1" applyBorder="1" applyAlignment="1">
      <alignment horizontal="center"/>
    </xf>
    <xf numFmtId="0" fontId="25" fillId="0" borderId="125" xfId="0" applyFont="1" applyBorder="1" applyAlignment="1">
      <alignment horizontal="center"/>
    </xf>
    <xf numFmtId="3" fontId="29" fillId="0" borderId="58" xfId="76" applyNumberFormat="1" applyFont="1" applyBorder="1"/>
    <xf numFmtId="3" fontId="26" fillId="0" borderId="59" xfId="76" applyNumberFormat="1" applyFont="1" applyBorder="1"/>
    <xf numFmtId="0" fontId="25" fillId="0" borderId="129" xfId="0" applyFont="1" applyBorder="1" applyAlignment="1">
      <alignment wrapText="1"/>
    </xf>
    <xf numFmtId="3" fontId="28" fillId="0" borderId="13" xfId="0" applyNumberFormat="1" applyFont="1" applyBorder="1"/>
    <xf numFmtId="0" fontId="26" fillId="0" borderId="131" xfId="76" applyFont="1" applyBorder="1" applyAlignment="1">
      <alignment wrapText="1"/>
    </xf>
    <xf numFmtId="3" fontId="25" fillId="0" borderId="53" xfId="76" applyNumberFormat="1" applyFont="1" applyBorder="1"/>
    <xf numFmtId="3" fontId="25" fillId="0" borderId="53" xfId="0" applyNumberFormat="1" applyFont="1" applyBorder="1"/>
    <xf numFmtId="0" fontId="31" fillId="0" borderId="15" xfId="0" applyFont="1" applyBorder="1"/>
    <xf numFmtId="0" fontId="31" fillId="0" borderId="13" xfId="0" applyFont="1" applyBorder="1"/>
    <xf numFmtId="0" fontId="31" fillId="0" borderId="0" xfId="0" applyFont="1" applyAlignment="1">
      <alignment horizontal="center"/>
    </xf>
    <xf numFmtId="0" fontId="27" fillId="0" borderId="0" xfId="0" applyFont="1"/>
    <xf numFmtId="0" fontId="27" fillId="0" borderId="57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27" fillId="0" borderId="13" xfId="0" applyFont="1" applyBorder="1"/>
    <xf numFmtId="49" fontId="31" fillId="0" borderId="15" xfId="0" applyNumberFormat="1" applyFont="1" applyBorder="1" applyAlignment="1">
      <alignment horizontal="left" wrapText="1"/>
    </xf>
    <xf numFmtId="49" fontId="31" fillId="0" borderId="13" xfId="0" applyNumberFormat="1" applyFont="1" applyBorder="1" applyAlignment="1">
      <alignment horizontal="left" wrapText="1"/>
    </xf>
    <xf numFmtId="0" fontId="31" fillId="0" borderId="24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73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/>
    </xf>
    <xf numFmtId="0" fontId="27" fillId="0" borderId="66" xfId="0" applyFont="1" applyBorder="1"/>
    <xf numFmtId="3" fontId="31" fillId="0" borderId="55" xfId="0" applyNumberFormat="1" applyFont="1" applyBorder="1"/>
    <xf numFmtId="0" fontId="27" fillId="0" borderId="55" xfId="0" applyFont="1" applyBorder="1"/>
    <xf numFmtId="0" fontId="31" fillId="0" borderId="0" xfId="78" applyFont="1" applyAlignment="1">
      <alignment horizontal="center"/>
    </xf>
    <xf numFmtId="0" fontId="31" fillId="0" borderId="32" xfId="78" applyFont="1" applyBorder="1" applyAlignment="1">
      <alignment horizontal="center"/>
    </xf>
    <xf numFmtId="0" fontId="31" fillId="0" borderId="75" xfId="78" applyFont="1" applyBorder="1" applyAlignment="1">
      <alignment horizontal="center"/>
    </xf>
    <xf numFmtId="0" fontId="27" fillId="0" borderId="75" xfId="0" applyFont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27" fillId="0" borderId="75" xfId="0" applyFont="1" applyBorder="1"/>
    <xf numFmtId="0" fontId="27" fillId="0" borderId="51" xfId="0" applyFont="1" applyBorder="1"/>
    <xf numFmtId="0" fontId="28" fillId="46" borderId="88" xfId="74" applyFont="1" applyFill="1" applyBorder="1" applyAlignment="1">
      <alignment horizontal="center" vertical="center" wrapText="1"/>
    </xf>
    <xf numFmtId="0" fontId="49" fillId="0" borderId="89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25" fillId="46" borderId="0" xfId="74" applyFont="1" applyFill="1" applyAlignment="1">
      <alignment horizontal="center"/>
    </xf>
    <xf numFmtId="3" fontId="25" fillId="46" borderId="14" xfId="74" applyNumberFormat="1" applyFont="1" applyFill="1" applyBorder="1" applyAlignment="1">
      <alignment horizontal="center" vertical="center" wrapText="1"/>
    </xf>
    <xf numFmtId="3" fontId="25" fillId="46" borderId="27" xfId="74" applyNumberFormat="1" applyFont="1" applyFill="1" applyBorder="1" applyAlignment="1">
      <alignment horizontal="center" vertical="center" wrapText="1"/>
    </xf>
    <xf numFmtId="0" fontId="25" fillId="46" borderId="15" xfId="74" applyFont="1" applyFill="1" applyBorder="1" applyAlignment="1">
      <alignment horizontal="center" vertical="center"/>
    </xf>
    <xf numFmtId="0" fontId="25" fillId="46" borderId="24" xfId="74" applyFont="1" applyFill="1" applyBorder="1" applyAlignment="1">
      <alignment horizontal="center" vertical="center"/>
    </xf>
    <xf numFmtId="0" fontId="25" fillId="46" borderId="13" xfId="74" applyFont="1" applyFill="1" applyBorder="1" applyAlignment="1">
      <alignment horizontal="center" vertical="center"/>
    </xf>
    <xf numFmtId="0" fontId="25" fillId="46" borderId="25" xfId="74" applyFont="1" applyFill="1" applyBorder="1" applyAlignment="1">
      <alignment horizontal="center" vertical="center"/>
    </xf>
    <xf numFmtId="0" fontId="25" fillId="46" borderId="13" xfId="74" applyFont="1" applyFill="1" applyBorder="1" applyAlignment="1">
      <alignment horizontal="center" vertical="center" wrapText="1"/>
    </xf>
    <xf numFmtId="0" fontId="25" fillId="46" borderId="25" xfId="74" applyFont="1" applyFill="1" applyBorder="1" applyAlignment="1">
      <alignment horizontal="center" vertical="center" wrapText="1"/>
    </xf>
    <xf numFmtId="0" fontId="25" fillId="46" borderId="20" xfId="74" applyFont="1" applyFill="1" applyBorder="1" applyAlignment="1">
      <alignment horizontal="center" vertical="center" wrapText="1"/>
    </xf>
    <xf numFmtId="0" fontId="25" fillId="46" borderId="68" xfId="74" applyFont="1" applyFill="1" applyBorder="1" applyAlignment="1">
      <alignment horizontal="center" vertical="center" wrapText="1"/>
    </xf>
    <xf numFmtId="0" fontId="28" fillId="46" borderId="0" xfId="74" applyFont="1" applyFill="1" applyAlignment="1">
      <alignment horizontal="center"/>
    </xf>
    <xf numFmtId="0" fontId="25" fillId="46" borderId="14" xfId="74" applyFont="1" applyFill="1" applyBorder="1" applyAlignment="1">
      <alignment horizontal="center" vertical="center" wrapText="1"/>
    </xf>
    <xf numFmtId="0" fontId="25" fillId="46" borderId="27" xfId="74" applyFont="1" applyFill="1" applyBorder="1" applyAlignment="1">
      <alignment horizontal="center" vertical="center" wrapText="1"/>
    </xf>
    <xf numFmtId="0" fontId="25" fillId="46" borderId="19" xfId="74" applyFont="1" applyFill="1" applyBorder="1" applyAlignment="1">
      <alignment horizontal="center" vertical="center" wrapText="1"/>
    </xf>
    <xf numFmtId="0" fontId="25" fillId="46" borderId="26" xfId="74" applyFont="1" applyFill="1" applyBorder="1" applyAlignment="1">
      <alignment horizontal="center" vertical="center" wrapText="1"/>
    </xf>
    <xf numFmtId="0" fontId="25" fillId="46" borderId="76" xfId="74" applyFont="1" applyFill="1" applyBorder="1" applyAlignment="1">
      <alignment horizontal="center"/>
    </xf>
    <xf numFmtId="0" fontId="25" fillId="46" borderId="66" xfId="74" applyFont="1" applyFill="1" applyBorder="1" applyAlignment="1">
      <alignment horizontal="center"/>
    </xf>
    <xf numFmtId="0" fontId="25" fillId="46" borderId="60" xfId="74" applyFont="1" applyFill="1" applyBorder="1" applyAlignment="1">
      <alignment horizontal="center"/>
    </xf>
    <xf numFmtId="0" fontId="25" fillId="46" borderId="73" xfId="74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3" fontId="25" fillId="46" borderId="15" xfId="74" applyNumberFormat="1" applyFont="1" applyFill="1" applyBorder="1" applyAlignment="1">
      <alignment horizontal="center" vertical="center" wrapText="1"/>
    </xf>
    <xf numFmtId="3" fontId="25" fillId="46" borderId="24" xfId="74" applyNumberFormat="1" applyFont="1" applyFill="1" applyBorder="1" applyAlignment="1">
      <alignment horizontal="center" vertical="center" wrapText="1"/>
    </xf>
    <xf numFmtId="0" fontId="25" fillId="46" borderId="73" xfId="74" applyFont="1" applyFill="1" applyBorder="1" applyAlignment="1">
      <alignment horizontal="center"/>
    </xf>
    <xf numFmtId="0" fontId="28" fillId="0" borderId="16" xfId="74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8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8" fillId="0" borderId="87" xfId="0" applyFont="1" applyBorder="1" applyAlignment="1">
      <alignment horizontal="center" vertical="center" wrapText="1"/>
    </xf>
    <xf numFmtId="0" fontId="28" fillId="0" borderId="88" xfId="74" applyFont="1" applyBorder="1" applyAlignment="1">
      <alignment horizontal="center" vertical="center" wrapText="1"/>
    </xf>
    <xf numFmtId="0" fontId="28" fillId="0" borderId="89" xfId="74" applyFont="1" applyBorder="1" applyAlignment="1">
      <alignment horizontal="center" vertical="center" wrapText="1"/>
    </xf>
    <xf numFmtId="0" fontId="28" fillId="0" borderId="90" xfId="74" applyFont="1" applyBorder="1" applyAlignment="1">
      <alignment horizontal="center" vertical="center" wrapText="1"/>
    </xf>
    <xf numFmtId="0" fontId="25" fillId="46" borderId="77" xfId="74" applyFont="1" applyFill="1" applyBorder="1" applyAlignment="1">
      <alignment horizontal="center" vertical="center" wrapText="1"/>
    </xf>
    <xf numFmtId="0" fontId="25" fillId="46" borderId="69" xfId="74" applyFont="1" applyFill="1" applyBorder="1" applyAlignment="1">
      <alignment horizontal="center" vertical="center" wrapText="1"/>
    </xf>
    <xf numFmtId="0" fontId="25" fillId="46" borderId="70" xfId="74" applyFont="1" applyFill="1" applyBorder="1" applyAlignment="1">
      <alignment horizontal="center" vertical="center" wrapText="1"/>
    </xf>
    <xf numFmtId="0" fontId="25" fillId="46" borderId="88" xfId="74" applyFont="1" applyFill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25" fillId="46" borderId="93" xfId="74" applyFont="1" applyFill="1" applyBorder="1" applyAlignment="1">
      <alignment horizontal="center" vertical="center"/>
    </xf>
    <xf numFmtId="0" fontId="43" fillId="0" borderId="123" xfId="0" applyFont="1" applyBorder="1" applyAlignment="1">
      <alignment horizontal="center" vertical="center"/>
    </xf>
    <xf numFmtId="0" fontId="43" fillId="0" borderId="94" xfId="0" applyFont="1" applyBorder="1" applyAlignment="1">
      <alignment horizontal="center" vertical="center"/>
    </xf>
    <xf numFmtId="0" fontId="25" fillId="46" borderId="88" xfId="74" applyFont="1" applyFill="1" applyBorder="1" applyAlignment="1">
      <alignment horizontal="center" vertical="center" wrapText="1"/>
    </xf>
    <xf numFmtId="0" fontId="0" fillId="0" borderId="1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1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3" fontId="25" fillId="46" borderId="13" xfId="74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28" fillId="0" borderId="120" xfId="74" applyFont="1" applyBorder="1" applyAlignment="1">
      <alignment horizontal="center" vertical="center" wrapText="1"/>
    </xf>
    <xf numFmtId="0" fontId="48" fillId="0" borderId="121" xfId="0" applyFont="1" applyBorder="1" applyAlignment="1">
      <alignment horizontal="center" vertical="center" wrapText="1"/>
    </xf>
    <xf numFmtId="0" fontId="48" fillId="0" borderId="124" xfId="0" applyFont="1" applyBorder="1" applyAlignment="1">
      <alignment horizontal="center" vertical="center" wrapText="1"/>
    </xf>
    <xf numFmtId="0" fontId="49" fillId="0" borderId="120" xfId="0" applyFont="1" applyBorder="1" applyAlignment="1">
      <alignment horizontal="center" vertical="center" wrapText="1"/>
    </xf>
    <xf numFmtId="0" fontId="49" fillId="0" borderId="121" xfId="0" applyFont="1" applyBorder="1" applyAlignment="1">
      <alignment horizontal="center" vertical="center" wrapText="1"/>
    </xf>
    <xf numFmtId="0" fontId="49" fillId="0" borderId="124" xfId="0" applyFont="1" applyBorder="1" applyAlignment="1">
      <alignment horizontal="center" vertical="center" wrapText="1"/>
    </xf>
    <xf numFmtId="0" fontId="48" fillId="0" borderId="89" xfId="0" applyFont="1" applyBorder="1" applyAlignment="1">
      <alignment horizontal="center" vertical="center" wrapText="1"/>
    </xf>
    <xf numFmtId="0" fontId="48" fillId="0" borderId="120" xfId="0" applyFont="1" applyBorder="1" applyAlignment="1">
      <alignment horizontal="center" vertical="center" wrapText="1"/>
    </xf>
    <xf numFmtId="0" fontId="25" fillId="0" borderId="0" xfId="76" applyFont="1" applyAlignment="1">
      <alignment horizontal="center" vertical="center" wrapText="1"/>
    </xf>
    <xf numFmtId="0" fontId="25" fillId="0" borderId="0" xfId="76" applyFont="1" applyAlignment="1">
      <alignment horizontal="center" vertical="center"/>
    </xf>
    <xf numFmtId="0" fontId="25" fillId="0" borderId="0" xfId="76" applyFont="1" applyAlignment="1">
      <alignment horizontal="center"/>
    </xf>
    <xf numFmtId="0" fontId="25" fillId="0" borderId="0" xfId="0" applyFont="1" applyAlignment="1">
      <alignment horizontal="center" wrapText="1"/>
    </xf>
    <xf numFmtId="0" fontId="26" fillId="0" borderId="0" xfId="0" applyFont="1"/>
    <xf numFmtId="0" fontId="25" fillId="0" borderId="0" xfId="76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79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73" xfId="0" applyFont="1" applyBorder="1" applyAlignment="1">
      <alignment horizontal="center" vertical="center"/>
    </xf>
    <xf numFmtId="0" fontId="39" fillId="0" borderId="24" xfId="0" applyFont="1" applyBorder="1" applyAlignment="1">
      <alignment vertical="center"/>
    </xf>
    <xf numFmtId="0" fontId="25" fillId="0" borderId="66" xfId="0" applyFont="1" applyBorder="1" applyAlignment="1">
      <alignment horizontal="center" vertical="center"/>
    </xf>
    <xf numFmtId="0" fontId="39" fillId="0" borderId="25" xfId="0" applyFont="1" applyBorder="1" applyAlignment="1">
      <alignment vertical="center"/>
    </xf>
    <xf numFmtId="0" fontId="25" fillId="0" borderId="60" xfId="0" applyFont="1" applyBorder="1" applyAlignment="1">
      <alignment horizontal="center" vertical="center"/>
    </xf>
    <xf numFmtId="0" fontId="39" fillId="0" borderId="27" xfId="0" applyFont="1" applyBorder="1" applyAlignment="1">
      <alignment vertical="center"/>
    </xf>
    <xf numFmtId="0" fontId="25" fillId="0" borderId="0" xfId="75" applyFont="1" applyAlignment="1">
      <alignment horizontal="center" vertical="center"/>
    </xf>
    <xf numFmtId="0" fontId="25" fillId="0" borderId="0" xfId="76" applyFont="1" applyAlignment="1">
      <alignment horizontal="center" wrapText="1"/>
    </xf>
    <xf numFmtId="0" fontId="43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35" fillId="0" borderId="66" xfId="77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26" fillId="0" borderId="106" xfId="99" applyFont="1" applyBorder="1" applyAlignment="1">
      <alignment horizontal="left" vertical="center" wrapText="1"/>
    </xf>
    <xf numFmtId="49" fontId="26" fillId="0" borderId="107" xfId="0" applyNumberFormat="1" applyFont="1" applyBorder="1" applyAlignment="1">
      <alignment horizontal="left" vertical="center"/>
    </xf>
    <xf numFmtId="3" fontId="26" fillId="0" borderId="107" xfId="0" applyNumberFormat="1" applyFont="1" applyBorder="1" applyAlignment="1">
      <alignment horizontal="right" vertical="center"/>
    </xf>
    <xf numFmtId="49" fontId="26" fillId="0" borderId="108" xfId="0" applyNumberFormat="1" applyFont="1" applyBorder="1" applyAlignment="1">
      <alignment horizontal="right" vertical="center"/>
    </xf>
    <xf numFmtId="0" fontId="26" fillId="0" borderId="108" xfId="0" applyFont="1" applyBorder="1" applyAlignment="1">
      <alignment horizontal="right" vertical="center"/>
    </xf>
    <xf numFmtId="49" fontId="26" fillId="0" borderId="107" xfId="0" applyNumberFormat="1" applyFont="1" applyBorder="1" applyAlignment="1">
      <alignment horizontal="right" vertical="center"/>
    </xf>
    <xf numFmtId="4" fontId="26" fillId="0" borderId="108" xfId="0" applyNumberFormat="1" applyFont="1" applyBorder="1" applyAlignment="1">
      <alignment horizontal="right" vertical="center"/>
    </xf>
    <xf numFmtId="49" fontId="37" fillId="0" borderId="0" xfId="99" applyNumberFormat="1" applyFont="1" applyAlignment="1">
      <alignment horizontal="right"/>
    </xf>
    <xf numFmtId="49" fontId="25" fillId="0" borderId="101" xfId="99" applyNumberFormat="1" applyFont="1" applyBorder="1" applyAlignment="1">
      <alignment horizontal="center" vertical="center" wrapText="1"/>
    </xf>
    <xf numFmtId="49" fontId="25" fillId="0" borderId="102" xfId="99" applyNumberFormat="1" applyFont="1" applyBorder="1" applyAlignment="1">
      <alignment horizontal="center" vertical="center" wrapText="1"/>
    </xf>
    <xf numFmtId="3" fontId="25" fillId="0" borderId="102" xfId="99" applyNumberFormat="1" applyFont="1" applyBorder="1" applyAlignment="1">
      <alignment horizontal="center" vertical="center" wrapText="1"/>
    </xf>
    <xf numFmtId="49" fontId="25" fillId="0" borderId="103" xfId="99" applyNumberFormat="1" applyFont="1" applyBorder="1" applyAlignment="1">
      <alignment horizontal="center" vertical="center" wrapText="1"/>
    </xf>
    <xf numFmtId="49" fontId="26" fillId="0" borderId="104" xfId="0" applyNumberFormat="1" applyFont="1" applyBorder="1" applyAlignment="1">
      <alignment horizontal="center"/>
    </xf>
    <xf numFmtId="49" fontId="26" fillId="0" borderId="67" xfId="0" applyNumberFormat="1" applyFont="1" applyBorder="1" applyAlignment="1">
      <alignment horizontal="center"/>
    </xf>
    <xf numFmtId="3" fontId="26" fillId="0" borderId="67" xfId="0" applyNumberFormat="1" applyFont="1" applyBorder="1" applyAlignment="1">
      <alignment horizontal="center"/>
    </xf>
    <xf numFmtId="49" fontId="26" fillId="0" borderId="105" xfId="0" applyNumberFormat="1" applyFont="1" applyBorder="1" applyAlignment="1">
      <alignment horizontal="center"/>
    </xf>
    <xf numFmtId="4" fontId="26" fillId="0" borderId="107" xfId="0" applyNumberFormat="1" applyFont="1" applyBorder="1" applyAlignment="1">
      <alignment horizontal="right" vertical="center"/>
    </xf>
    <xf numFmtId="0" fontId="44" fillId="0" borderId="0" xfId="0" applyFont="1" applyAlignment="1">
      <alignment horizontal="center" vertical="center" wrapText="1"/>
    </xf>
    <xf numFmtId="49" fontId="45" fillId="0" borderId="0" xfId="99" applyNumberFormat="1" applyFont="1" applyAlignment="1">
      <alignment horizontal="right"/>
    </xf>
    <xf numFmtId="49" fontId="26" fillId="0" borderId="104" xfId="0" applyNumberFormat="1" applyFont="1" applyBorder="1" applyAlignment="1">
      <alignment horizontal="center" wrapText="1"/>
    </xf>
    <xf numFmtId="49" fontId="25" fillId="0" borderId="109" xfId="99" applyNumberFormat="1" applyFont="1" applyBorder="1" applyAlignment="1">
      <alignment horizontal="center" vertical="center" wrapText="1"/>
    </xf>
    <xf numFmtId="49" fontId="25" fillId="0" borderId="110" xfId="99" applyNumberFormat="1" applyFont="1" applyBorder="1" applyAlignment="1">
      <alignment horizontal="center" vertical="center" wrapText="1"/>
    </xf>
    <xf numFmtId="49" fontId="25" fillId="0" borderId="111" xfId="99" applyNumberFormat="1" applyFont="1" applyBorder="1" applyAlignment="1">
      <alignment horizontal="center" vertical="center" wrapText="1"/>
    </xf>
    <xf numFmtId="0" fontId="26" fillId="0" borderId="115" xfId="99" applyFont="1" applyBorder="1" applyAlignment="1">
      <alignment horizontal="left" vertical="center" wrapText="1"/>
    </xf>
    <xf numFmtId="49" fontId="26" fillId="0" borderId="116" xfId="0" applyNumberFormat="1" applyFont="1" applyBorder="1" applyAlignment="1">
      <alignment horizontal="right" vertical="center"/>
    </xf>
    <xf numFmtId="0" fontId="26" fillId="0" borderId="97" xfId="99" applyFont="1" applyBorder="1" applyAlignment="1">
      <alignment horizontal="left" vertical="center" wrapText="1"/>
    </xf>
    <xf numFmtId="0" fontId="26" fillId="0" borderId="117" xfId="99" applyFont="1" applyBorder="1" applyAlignment="1">
      <alignment horizontal="left" vertical="center" wrapText="1"/>
    </xf>
    <xf numFmtId="49" fontId="26" fillId="0" borderId="91" xfId="0" applyNumberFormat="1" applyFont="1" applyBorder="1" applyAlignment="1">
      <alignment horizontal="left" vertical="center"/>
    </xf>
    <xf numFmtId="3" fontId="26" fillId="0" borderId="91" xfId="0" applyNumberFormat="1" applyFont="1" applyBorder="1" applyAlignment="1">
      <alignment horizontal="right" vertical="center"/>
    </xf>
    <xf numFmtId="49" fontId="26" fillId="0" borderId="118" xfId="0" applyNumberFormat="1" applyFont="1" applyBorder="1" applyAlignment="1">
      <alignment horizontal="right" vertical="center"/>
    </xf>
    <xf numFmtId="49" fontId="26" fillId="0" borderId="119" xfId="0" applyNumberFormat="1" applyFont="1" applyBorder="1" applyAlignment="1">
      <alignment horizontal="right" vertical="center"/>
    </xf>
    <xf numFmtId="49" fontId="25" fillId="0" borderId="112" xfId="99" applyNumberFormat="1" applyFont="1" applyBorder="1" applyAlignment="1">
      <alignment horizontal="center" vertical="center" wrapText="1"/>
    </xf>
    <xf numFmtId="49" fontId="25" fillId="0" borderId="113" xfId="99" applyNumberFormat="1" applyFont="1" applyBorder="1" applyAlignment="1">
      <alignment horizontal="center" vertical="center" wrapText="1"/>
    </xf>
    <xf numFmtId="49" fontId="26" fillId="0" borderId="96" xfId="0" applyNumberFormat="1" applyFont="1" applyBorder="1" applyAlignment="1">
      <alignment horizontal="center" wrapText="1"/>
    </xf>
    <xf numFmtId="49" fontId="26" fillId="0" borderId="114" xfId="0" applyNumberFormat="1" applyFont="1" applyBorder="1" applyAlignment="1">
      <alignment horizontal="center"/>
    </xf>
    <xf numFmtId="0" fontId="31" fillId="0" borderId="25" xfId="0" applyFont="1" applyBorder="1" applyAlignment="1">
      <alignment horizontal="center" wrapText="1"/>
    </xf>
    <xf numFmtId="165" fontId="31" fillId="0" borderId="17" xfId="100" applyNumberFormat="1" applyFont="1" applyBorder="1"/>
    <xf numFmtId="165" fontId="27" fillId="0" borderId="13" xfId="100" applyNumberFormat="1" applyFont="1" applyBorder="1"/>
    <xf numFmtId="165" fontId="27" fillId="0" borderId="13" xfId="100" applyNumberFormat="1" applyFont="1" applyBorder="1" applyAlignment="1">
      <alignment vertical="center"/>
    </xf>
    <xf numFmtId="165" fontId="31" fillId="0" borderId="13" xfId="100" applyNumberFormat="1" applyFont="1" applyBorder="1"/>
    <xf numFmtId="165" fontId="27" fillId="0" borderId="13" xfId="100" applyNumberFormat="1" applyFont="1" applyBorder="1" applyAlignment="1">
      <alignment horizontal="left"/>
    </xf>
    <xf numFmtId="167" fontId="27" fillId="0" borderId="13" xfId="100" applyNumberFormat="1" applyFont="1" applyBorder="1"/>
    <xf numFmtId="167" fontId="31" fillId="0" borderId="13" xfId="100" applyNumberFormat="1" applyFont="1" applyBorder="1"/>
    <xf numFmtId="167" fontId="27" fillId="0" borderId="13" xfId="100" applyNumberFormat="1" applyFont="1" applyBorder="1" applyAlignment="1">
      <alignment horizontal="left"/>
    </xf>
    <xf numFmtId="165" fontId="31" fillId="0" borderId="13" xfId="100" applyNumberFormat="1" applyFont="1" applyBorder="1" applyAlignment="1">
      <alignment horizontal="right"/>
    </xf>
    <xf numFmtId="165" fontId="27" fillId="0" borderId="13" xfId="100" applyNumberFormat="1" applyFont="1" applyBorder="1" applyAlignment="1">
      <alignment horizontal="right"/>
    </xf>
    <xf numFmtId="165" fontId="27" fillId="0" borderId="13" xfId="100" applyNumberFormat="1" applyFont="1" applyBorder="1" applyAlignment="1">
      <alignment horizontal="right" wrapText="1"/>
    </xf>
    <xf numFmtId="165" fontId="31" fillId="0" borderId="13" xfId="100" applyNumberFormat="1" applyFont="1" applyBorder="1" applyAlignment="1">
      <alignment horizontal="right" wrapText="1"/>
    </xf>
    <xf numFmtId="165" fontId="27" fillId="0" borderId="58" xfId="100" applyNumberFormat="1" applyFont="1" applyBorder="1" applyAlignment="1">
      <alignment horizontal="right"/>
    </xf>
    <xf numFmtId="165" fontId="31" fillId="0" borderId="55" xfId="100" applyNumberFormat="1" applyFont="1" applyBorder="1" applyAlignment="1">
      <alignment horizontal="right"/>
    </xf>
    <xf numFmtId="167" fontId="27" fillId="0" borderId="13" xfId="100" applyNumberFormat="1" applyFont="1" applyBorder="1" applyAlignment="1">
      <alignment horizontal="right"/>
    </xf>
    <xf numFmtId="165" fontId="31" fillId="0" borderId="17" xfId="100" applyNumberFormat="1" applyFont="1" applyBorder="1" applyAlignment="1">
      <alignment horizontal="right" indent="1"/>
    </xf>
    <xf numFmtId="165" fontId="31" fillId="0" borderId="13" xfId="100" applyNumberFormat="1" applyFont="1" applyBorder="1" applyAlignment="1">
      <alignment horizontal="right" indent="1"/>
    </xf>
    <xf numFmtId="165" fontId="27" fillId="0" borderId="13" xfId="100" applyNumberFormat="1" applyFont="1" applyBorder="1" applyAlignment="1">
      <alignment horizontal="right" indent="1"/>
    </xf>
    <xf numFmtId="165" fontId="32" fillId="0" borderId="13" xfId="100" applyNumberFormat="1" applyFont="1" applyBorder="1" applyAlignment="1">
      <alignment horizontal="right" indent="1"/>
    </xf>
    <xf numFmtId="165" fontId="32" fillId="0" borderId="13" xfId="100" applyNumberFormat="1" applyFont="1" applyBorder="1" applyAlignment="1">
      <alignment horizontal="right" wrapText="1" indent="1"/>
    </xf>
    <xf numFmtId="165" fontId="25" fillId="0" borderId="13" xfId="100" applyNumberFormat="1" applyFont="1" applyBorder="1" applyAlignment="1">
      <alignment horizontal="right" indent="1"/>
    </xf>
    <xf numFmtId="165" fontId="27" fillId="0" borderId="58" xfId="100" applyNumberFormat="1" applyFont="1" applyBorder="1" applyAlignment="1">
      <alignment horizontal="right" indent="1"/>
    </xf>
    <xf numFmtId="165" fontId="31" fillId="0" borderId="55" xfId="100" applyNumberFormat="1" applyFont="1" applyBorder="1" applyAlignment="1">
      <alignment horizontal="right" indent="1"/>
    </xf>
    <xf numFmtId="0" fontId="31" fillId="0" borderId="27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132" xfId="78" applyFont="1" applyBorder="1" applyAlignment="1">
      <alignment wrapText="1"/>
    </xf>
    <xf numFmtId="0" fontId="31" fillId="0" borderId="0" xfId="0" applyFont="1" applyBorder="1"/>
    <xf numFmtId="49" fontId="31" fillId="0" borderId="32" xfId="78" applyNumberFormat="1" applyFont="1" applyBorder="1" applyAlignment="1">
      <alignment wrapText="1"/>
    </xf>
    <xf numFmtId="49" fontId="27" fillId="0" borderId="42" xfId="78" applyNumberFormat="1" applyFont="1" applyBorder="1" applyAlignment="1">
      <alignment wrapText="1"/>
    </xf>
    <xf numFmtId="0" fontId="31" fillId="0" borderId="32" xfId="78" applyFont="1" applyBorder="1" applyAlignment="1">
      <alignment wrapText="1"/>
    </xf>
    <xf numFmtId="0" fontId="31" fillId="0" borderId="42" xfId="78" applyFont="1" applyBorder="1" applyAlignment="1">
      <alignment wrapText="1"/>
    </xf>
    <xf numFmtId="0" fontId="31" fillId="0" borderId="45" xfId="78" applyFont="1" applyBorder="1" applyAlignment="1">
      <alignment wrapText="1"/>
    </xf>
    <xf numFmtId="3" fontId="27" fillId="0" borderId="49" xfId="78" applyNumberFormat="1" applyFont="1" applyBorder="1"/>
    <xf numFmtId="3" fontId="27" fillId="0" borderId="133" xfId="78" applyNumberFormat="1" applyFont="1" applyBorder="1"/>
    <xf numFmtId="3" fontId="31" fillId="0" borderId="49" xfId="78" applyNumberFormat="1" applyFont="1" applyBorder="1"/>
    <xf numFmtId="3" fontId="27" fillId="0" borderId="20" xfId="0" applyNumberFormat="1" applyFont="1" applyBorder="1"/>
    <xf numFmtId="3" fontId="27" fillId="0" borderId="134" xfId="78" applyNumberFormat="1" applyFont="1" applyBorder="1"/>
    <xf numFmtId="3" fontId="27" fillId="0" borderId="0" xfId="78" applyNumberFormat="1" applyFont="1"/>
    <xf numFmtId="0" fontId="31" fillId="0" borderId="135" xfId="78" applyFont="1" applyBorder="1" applyAlignment="1">
      <alignment wrapText="1"/>
    </xf>
    <xf numFmtId="0" fontId="31" fillId="0" borderId="137" xfId="78" applyFont="1" applyBorder="1" applyAlignment="1">
      <alignment wrapText="1"/>
    </xf>
    <xf numFmtId="0" fontId="27" fillId="0" borderId="136" xfId="78" applyFont="1" applyBorder="1" applyAlignment="1">
      <alignment wrapText="1"/>
    </xf>
    <xf numFmtId="0" fontId="31" fillId="0" borderId="123" xfId="78" applyFont="1" applyBorder="1" applyAlignment="1">
      <alignment wrapText="1"/>
    </xf>
    <xf numFmtId="0" fontId="31" fillId="0" borderId="69" xfId="0" applyFont="1" applyBorder="1"/>
    <xf numFmtId="0" fontId="31" fillId="0" borderId="141" xfId="78" applyFont="1" applyBorder="1" applyAlignment="1">
      <alignment wrapText="1"/>
    </xf>
    <xf numFmtId="0" fontId="31" fillId="0" borderId="142" xfId="80" applyFont="1" applyBorder="1" applyAlignment="1">
      <alignment wrapText="1"/>
    </xf>
    <xf numFmtId="165" fontId="31" fillId="0" borderId="39" xfId="100" applyNumberFormat="1" applyFont="1" applyBorder="1"/>
    <xf numFmtId="165" fontId="31" fillId="0" borderId="51" xfId="100" applyNumberFormat="1" applyFont="1" applyBorder="1" applyAlignment="1">
      <alignment wrapText="1"/>
    </xf>
    <xf numFmtId="167" fontId="27" fillId="0" borderId="136" xfId="100" applyNumberFormat="1" applyFont="1" applyBorder="1" applyAlignment="1">
      <alignment wrapText="1"/>
    </xf>
    <xf numFmtId="167" fontId="27" fillId="0" borderId="137" xfId="100" applyNumberFormat="1" applyFont="1" applyBorder="1" applyAlignment="1">
      <alignment wrapText="1"/>
    </xf>
    <xf numFmtId="167" fontId="27" fillId="0" borderId="138" xfId="100" applyNumberFormat="1" applyFont="1" applyBorder="1" applyAlignment="1">
      <alignment wrapText="1"/>
    </xf>
    <xf numFmtId="167" fontId="27" fillId="0" borderId="69" xfId="100" applyNumberFormat="1" applyFont="1" applyBorder="1" applyAlignment="1">
      <alignment wrapText="1"/>
    </xf>
    <xf numFmtId="167" fontId="27" fillId="0" borderId="139" xfId="100" applyNumberFormat="1" applyFont="1" applyBorder="1" applyAlignment="1">
      <alignment wrapText="1"/>
    </xf>
    <xf numFmtId="167" fontId="31" fillId="0" borderId="39" xfId="100" applyNumberFormat="1" applyFont="1" applyBorder="1" applyAlignment="1">
      <alignment horizontal="right"/>
    </xf>
    <xf numFmtId="167" fontId="31" fillId="0" borderId="40" xfId="100" applyNumberFormat="1" applyFont="1" applyBorder="1" applyAlignment="1">
      <alignment horizontal="right"/>
    </xf>
    <xf numFmtId="167" fontId="31" fillId="0" borderId="51" xfId="100" applyNumberFormat="1" applyFont="1" applyBorder="1" applyAlignment="1">
      <alignment horizontal="right" wrapText="1"/>
    </xf>
    <xf numFmtId="167" fontId="31" fillId="0" borderId="133" xfId="100" applyNumberFormat="1" applyFont="1" applyBorder="1" applyAlignment="1">
      <alignment horizontal="right" wrapText="1"/>
    </xf>
    <xf numFmtId="167" fontId="27" fillId="0" borderId="49" xfId="100" applyNumberFormat="1" applyFont="1" applyBorder="1" applyAlignment="1">
      <alignment horizontal="right" wrapText="1"/>
    </xf>
    <xf numFmtId="167" fontId="31" fillId="0" borderId="140" xfId="100" applyNumberFormat="1" applyFont="1" applyBorder="1" applyAlignment="1">
      <alignment horizontal="right" wrapText="1"/>
    </xf>
    <xf numFmtId="167" fontId="31" fillId="0" borderId="0" xfId="100" applyNumberFormat="1" applyFont="1" applyBorder="1" applyAlignment="1">
      <alignment horizontal="right"/>
    </xf>
    <xf numFmtId="3" fontId="27" fillId="0" borderId="42" xfId="78" applyNumberFormat="1" applyFont="1" applyBorder="1" applyAlignment="1">
      <alignment wrapText="1"/>
    </xf>
    <xf numFmtId="3" fontId="27" fillId="0" borderId="35" xfId="78" applyNumberFormat="1" applyFont="1" applyBorder="1" applyAlignment="1">
      <alignment wrapText="1"/>
    </xf>
    <xf numFmtId="3" fontId="27" fillId="0" borderId="48" xfId="78" applyNumberFormat="1" applyFont="1" applyBorder="1" applyAlignment="1">
      <alignment wrapText="1"/>
    </xf>
    <xf numFmtId="3" fontId="27" fillId="0" borderId="36" xfId="78" applyNumberFormat="1" applyFont="1" applyBorder="1" applyAlignment="1">
      <alignment wrapText="1"/>
    </xf>
    <xf numFmtId="3" fontId="27" fillId="0" borderId="42" xfId="100" applyNumberFormat="1" applyFont="1" applyBorder="1" applyAlignment="1">
      <alignment horizontal="right" wrapText="1"/>
    </xf>
    <xf numFmtId="167" fontId="31" fillId="0" borderId="135" xfId="100" applyNumberFormat="1" applyFont="1" applyBorder="1" applyAlignment="1"/>
    <xf numFmtId="167" fontId="31" fillId="0" borderId="136" xfId="100" applyNumberFormat="1" applyFont="1" applyBorder="1" applyAlignment="1"/>
    <xf numFmtId="3" fontId="31" fillId="0" borderId="75" xfId="78" applyNumberFormat="1" applyFont="1" applyBorder="1"/>
    <xf numFmtId="3" fontId="27" fillId="0" borderId="143" xfId="78" applyNumberFormat="1" applyFont="1" applyBorder="1"/>
    <xf numFmtId="3" fontId="31" fillId="0" borderId="37" xfId="78" applyNumberFormat="1" applyFont="1" applyBorder="1"/>
    <xf numFmtId="3" fontId="27" fillId="0" borderId="99" xfId="0" applyNumberFormat="1" applyFont="1" applyBorder="1"/>
    <xf numFmtId="3" fontId="27" fillId="0" borderId="144" xfId="78" applyNumberFormat="1" applyFont="1" applyBorder="1"/>
    <xf numFmtId="0" fontId="31" fillId="0" borderId="38" xfId="78" applyFont="1" applyBorder="1" applyAlignment="1">
      <alignment horizontal="center"/>
    </xf>
    <xf numFmtId="3" fontId="31" fillId="0" borderId="135" xfId="78" applyNumberFormat="1" applyFont="1" applyBorder="1"/>
    <xf numFmtId="3" fontId="27" fillId="0" borderId="136" xfId="78" applyNumberFormat="1" applyFont="1" applyBorder="1"/>
    <xf numFmtId="3" fontId="27" fillId="0" borderId="137" xfId="78" applyNumberFormat="1" applyFont="1" applyBorder="1"/>
    <xf numFmtId="3" fontId="31" fillId="0" borderId="136" xfId="78" applyNumberFormat="1" applyFont="1" applyBorder="1"/>
    <xf numFmtId="3" fontId="27" fillId="0" borderId="69" xfId="0" applyNumberFormat="1" applyFont="1" applyBorder="1"/>
    <xf numFmtId="3" fontId="27" fillId="0" borderId="139" xfId="78" applyNumberFormat="1" applyFont="1" applyBorder="1"/>
    <xf numFmtId="3" fontId="31" fillId="0" borderId="32" xfId="78" applyNumberFormat="1" applyFont="1" applyBorder="1" applyAlignment="1">
      <alignment horizontal="right" wrapText="1"/>
    </xf>
    <xf numFmtId="3" fontId="31" fillId="0" borderId="35" xfId="78" applyNumberFormat="1" applyFont="1" applyBorder="1" applyAlignment="1">
      <alignment horizontal="right" wrapText="1"/>
    </xf>
    <xf numFmtId="3" fontId="27" fillId="0" borderId="35" xfId="78" applyNumberFormat="1" applyFont="1" applyBorder="1" applyAlignment="1">
      <alignment horizontal="right" wrapText="1"/>
    </xf>
    <xf numFmtId="3" fontId="27" fillId="0" borderId="35" xfId="80" applyNumberFormat="1" applyFont="1" applyBorder="1" applyAlignment="1">
      <alignment horizontal="right" wrapText="1"/>
    </xf>
    <xf numFmtId="3" fontId="32" fillId="0" borderId="35" xfId="79" applyNumberFormat="1" applyFont="1" applyBorder="1" applyAlignment="1">
      <alignment horizontal="right" wrapText="1"/>
    </xf>
    <xf numFmtId="3" fontId="27" fillId="0" borderId="35" xfId="80" applyNumberFormat="1" applyFont="1" applyBorder="1" applyAlignment="1">
      <alignment horizontal="right" wrapText="1" shrinkToFit="1"/>
    </xf>
    <xf numFmtId="3" fontId="32" fillId="0" borderId="35" xfId="80" applyNumberFormat="1" applyFont="1" applyBorder="1" applyAlignment="1">
      <alignment horizontal="right" wrapText="1" shrinkToFit="1"/>
    </xf>
    <xf numFmtId="3" fontId="32" fillId="0" borderId="35" xfId="78" applyNumberFormat="1" applyFont="1" applyBorder="1" applyAlignment="1">
      <alignment horizontal="right" wrapText="1"/>
    </xf>
    <xf numFmtId="3" fontId="32" fillId="0" borderId="36" xfId="78" applyNumberFormat="1" applyFont="1" applyBorder="1" applyAlignment="1">
      <alignment horizontal="right" wrapText="1"/>
    </xf>
    <xf numFmtId="3" fontId="27" fillId="0" borderId="37" xfId="78" applyNumberFormat="1" applyFont="1" applyBorder="1" applyAlignment="1">
      <alignment horizontal="right" wrapText="1"/>
    </xf>
    <xf numFmtId="3" fontId="27" fillId="0" borderId="30" xfId="78" applyNumberFormat="1" applyFont="1" applyBorder="1" applyAlignment="1">
      <alignment horizontal="right" wrapText="1"/>
    </xf>
    <xf numFmtId="3" fontId="27" fillId="0" borderId="0" xfId="78" applyNumberFormat="1" applyFont="1" applyAlignment="1">
      <alignment wrapText="1"/>
    </xf>
    <xf numFmtId="165" fontId="31" fillId="0" borderId="31" xfId="100" applyNumberFormat="1" applyFont="1" applyBorder="1" applyAlignment="1">
      <alignment wrapText="1"/>
    </xf>
    <xf numFmtId="165" fontId="31" fillId="0" borderId="34" xfId="100" applyNumberFormat="1" applyFont="1" applyBorder="1" applyAlignment="1">
      <alignment wrapText="1"/>
    </xf>
    <xf numFmtId="165" fontId="31" fillId="0" borderId="34" xfId="100" applyNumberFormat="1" applyFont="1" applyBorder="1"/>
    <xf numFmtId="165" fontId="27" fillId="0" borderId="38" xfId="100" applyNumberFormat="1" applyFont="1" applyBorder="1" applyAlignment="1">
      <alignment wrapText="1"/>
    </xf>
    <xf numFmtId="165" fontId="27" fillId="0" borderId="34" xfId="100" applyNumberFormat="1" applyFont="1" applyBorder="1" applyAlignment="1">
      <alignment wrapText="1"/>
    </xf>
    <xf numFmtId="165" fontId="32" fillId="0" borderId="34" xfId="100" applyNumberFormat="1" applyFont="1" applyBorder="1" applyAlignment="1">
      <alignment wrapText="1"/>
    </xf>
    <xf numFmtId="165" fontId="32" fillId="0" borderId="49" xfId="100" applyNumberFormat="1" applyFont="1" applyBorder="1" applyAlignment="1">
      <alignment wrapText="1"/>
    </xf>
    <xf numFmtId="165" fontId="32" fillId="0" borderId="50" xfId="100" applyNumberFormat="1" applyFont="1" applyBorder="1" applyAlignment="1">
      <alignment wrapText="1"/>
    </xf>
    <xf numFmtId="165" fontId="31" fillId="0" borderId="41" xfId="100" applyNumberFormat="1" applyFont="1" applyBorder="1"/>
    <xf numFmtId="165" fontId="31" fillId="0" borderId="40" xfId="100" applyNumberFormat="1" applyFont="1" applyBorder="1" applyAlignment="1">
      <alignment wrapText="1"/>
    </xf>
    <xf numFmtId="165" fontId="31" fillId="0" borderId="38" xfId="100" applyNumberFormat="1" applyFont="1" applyBorder="1" applyAlignment="1">
      <alignment wrapText="1"/>
    </xf>
    <xf numFmtId="165" fontId="31" fillId="0" borderId="0" xfId="100" applyNumberFormat="1" applyFont="1" applyAlignment="1">
      <alignment wrapText="1"/>
    </xf>
    <xf numFmtId="165" fontId="33" fillId="0" borderId="0" xfId="100" applyNumberFormat="1" applyFont="1"/>
    <xf numFmtId="3" fontId="31" fillId="0" borderId="133" xfId="78" applyNumberFormat="1" applyFont="1" applyBorder="1"/>
    <xf numFmtId="3" fontId="27" fillId="0" borderId="145" xfId="78" applyNumberFormat="1" applyFont="1" applyBorder="1"/>
    <xf numFmtId="0" fontId="31" fillId="0" borderId="36" xfId="78" applyFont="1" applyBorder="1" applyAlignment="1">
      <alignment horizontal="center"/>
    </xf>
    <xf numFmtId="3" fontId="32" fillId="0" borderId="136" xfId="79" applyNumberFormat="1" applyFont="1" applyBorder="1"/>
    <xf numFmtId="3" fontId="32" fillId="0" borderId="136" xfId="78" applyNumberFormat="1" applyFont="1" applyBorder="1"/>
    <xf numFmtId="3" fontId="32" fillId="0" borderId="138" xfId="78" applyNumberFormat="1" applyFont="1" applyBorder="1"/>
    <xf numFmtId="165" fontId="31" fillId="0" borderId="46" xfId="100" applyNumberFormat="1" applyFont="1" applyBorder="1" applyAlignment="1">
      <alignment wrapText="1"/>
    </xf>
    <xf numFmtId="165" fontId="31" fillId="0" borderId="46" xfId="100" applyNumberFormat="1" applyFont="1" applyBorder="1"/>
    <xf numFmtId="165" fontId="31" fillId="0" borderId="43" xfId="100" applyNumberFormat="1" applyFont="1" applyBorder="1"/>
    <xf numFmtId="167" fontId="31" fillId="0" borderId="34" xfId="100" applyNumberFormat="1" applyFont="1" applyBorder="1"/>
    <xf numFmtId="167" fontId="27" fillId="0" borderId="13" xfId="100" applyNumberFormat="1" applyFont="1" applyFill="1" applyBorder="1"/>
    <xf numFmtId="3" fontId="27" fillId="0" borderId="13" xfId="0" applyNumberFormat="1" applyFont="1" applyFill="1" applyBorder="1"/>
    <xf numFmtId="0" fontId="25" fillId="0" borderId="0" xfId="0" applyFont="1" applyFill="1" applyAlignment="1">
      <alignment horizontal="center" wrapText="1"/>
    </xf>
    <xf numFmtId="0" fontId="27" fillId="0" borderId="0" xfId="0" applyFont="1" applyFill="1"/>
    <xf numFmtId="0" fontId="25" fillId="0" borderId="0" xfId="0" applyFont="1" applyFill="1" applyAlignment="1">
      <alignment horizontal="center" wrapText="1"/>
    </xf>
    <xf numFmtId="0" fontId="26" fillId="0" borderId="0" xfId="0" applyFont="1" applyFill="1"/>
    <xf numFmtId="0" fontId="25" fillId="0" borderId="5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0" fontId="26" fillId="0" borderId="96" xfId="0" applyFont="1" applyFill="1" applyBorder="1" applyAlignment="1">
      <alignment vertical="top" wrapText="1"/>
    </xf>
    <xf numFmtId="3" fontId="26" fillId="0" borderId="74" xfId="0" applyNumberFormat="1" applyFont="1" applyFill="1" applyBorder="1" applyAlignment="1">
      <alignment horizontal="right"/>
    </xf>
    <xf numFmtId="0" fontId="26" fillId="0" borderId="17" xfId="0" applyFont="1" applyFill="1" applyBorder="1" applyAlignment="1">
      <alignment horizontal="right" vertical="center"/>
    </xf>
    <xf numFmtId="10" fontId="26" fillId="0" borderId="53" xfId="90" applyNumberFormat="1" applyFont="1" applyFill="1" applyBorder="1"/>
    <xf numFmtId="0" fontId="26" fillId="0" borderId="96" xfId="0" applyFont="1" applyFill="1" applyBorder="1" applyAlignment="1">
      <alignment horizontal="left" vertical="center" wrapText="1"/>
    </xf>
    <xf numFmtId="3" fontId="26" fillId="0" borderId="13" xfId="0" applyNumberFormat="1" applyFont="1" applyFill="1" applyBorder="1" applyAlignment="1">
      <alignment horizontal="right"/>
    </xf>
    <xf numFmtId="3" fontId="26" fillId="0" borderId="92" xfId="0" applyNumberFormat="1" applyFont="1" applyFill="1" applyBorder="1" applyAlignment="1">
      <alignment horizontal="right"/>
    </xf>
    <xf numFmtId="0" fontId="25" fillId="0" borderId="96" xfId="0" applyFont="1" applyFill="1" applyBorder="1" applyAlignment="1">
      <alignment vertical="top" wrapText="1"/>
    </xf>
    <xf numFmtId="3" fontId="25" fillId="0" borderId="74" xfId="0" applyNumberFormat="1" applyFont="1" applyFill="1" applyBorder="1" applyAlignment="1">
      <alignment horizontal="right"/>
    </xf>
    <xf numFmtId="10" fontId="25" fillId="0" borderId="53" xfId="90" applyNumberFormat="1" applyFont="1" applyFill="1" applyBorder="1"/>
    <xf numFmtId="0" fontId="26" fillId="0" borderId="57" xfId="0" applyFont="1" applyFill="1" applyBorder="1" applyAlignment="1">
      <alignment vertical="top" wrapText="1"/>
    </xf>
    <xf numFmtId="3" fontId="42" fillId="0" borderId="58" xfId="0" applyNumberFormat="1" applyFont="1" applyFill="1" applyBorder="1" applyAlignment="1">
      <alignment horizontal="right"/>
    </xf>
    <xf numFmtId="3" fontId="26" fillId="0" borderId="58" xfId="0" applyNumberFormat="1" applyFont="1" applyFill="1" applyBorder="1" applyAlignment="1">
      <alignment horizontal="right"/>
    </xf>
    <xf numFmtId="10" fontId="26" fillId="0" borderId="59" xfId="90" applyNumberFormat="1" applyFont="1" applyFill="1" applyBorder="1"/>
    <xf numFmtId="0" fontId="27" fillId="0" borderId="0" xfId="0" applyFont="1" applyFill="1" applyBorder="1"/>
  </cellXfs>
  <cellStyles count="101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Ezres" xfId="100" builtinId="3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1) 2" xfId="92" xr:uid="{00000000-0005-0000-0000-000022000000}"/>
    <cellStyle name="Jelölőszín (2)" xfId="64" xr:uid="{00000000-0005-0000-0000-00003F000000}"/>
    <cellStyle name="Jelölőszín (2) 2" xfId="93" xr:uid="{00000000-0005-0000-0000-000023000000}"/>
    <cellStyle name="Jelölőszín (3)" xfId="65" xr:uid="{00000000-0005-0000-0000-000040000000}"/>
    <cellStyle name="Jelölőszín (3) 2" xfId="94" xr:uid="{00000000-0005-0000-0000-000024000000}"/>
    <cellStyle name="Jelölőszín (4)" xfId="66" xr:uid="{00000000-0005-0000-0000-000041000000}"/>
    <cellStyle name="Jelölőszín (4) 2" xfId="95" xr:uid="{00000000-0005-0000-0000-000025000000}"/>
    <cellStyle name="Jelölőszín (5)" xfId="67" xr:uid="{00000000-0005-0000-0000-000042000000}"/>
    <cellStyle name="Jelölőszín (5) 2" xfId="96" xr:uid="{00000000-0005-0000-0000-000026000000}"/>
    <cellStyle name="Jelölőszín (6)" xfId="68" xr:uid="{00000000-0005-0000-0000-000043000000}"/>
    <cellStyle name="Jelölőszín (6) 2" xfId="97" xr:uid="{00000000-0005-0000-0000-000027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ál 2" xfId="91" xr:uid="{00000000-0005-0000-0000-00006D000000}"/>
    <cellStyle name="Normál_9702KV1_2011 ktv. táblák" xfId="74" xr:uid="{00000000-0005-0000-0000-00004B000000}"/>
    <cellStyle name="Normál_Adósságszolgálat 2012 Brigi" xfId="75" xr:uid="{00000000-0005-0000-0000-00004C000000}"/>
    <cellStyle name="Normál_Beruh.felú-átadott-átvett" xfId="76" xr:uid="{00000000-0005-0000-0000-00004D000000}"/>
    <cellStyle name="Normál_Brigitől kisebbségek" xfId="77" xr:uid="{00000000-0005-0000-0000-00004E000000}"/>
    <cellStyle name="Normál_KTGVET98" xfId="78" xr:uid="{00000000-0005-0000-0000-000050000000}"/>
    <cellStyle name="Normal_KTRSZJ" xfId="99" xr:uid="{8E72D58E-5D3C-40A8-85A8-28188E1D829B}"/>
    <cellStyle name="Normál_Munkafüzet1" xfId="79" xr:uid="{00000000-0005-0000-0000-000051000000}"/>
    <cellStyle name="Normál_Táblák-1" xfId="80" xr:uid="{00000000-0005-0000-0000-000052000000}"/>
    <cellStyle name="Note" xfId="81" xr:uid="{00000000-0005-0000-0000-000053000000}"/>
    <cellStyle name="Output" xfId="82" xr:uid="{00000000-0005-0000-0000-000054000000}"/>
    <cellStyle name="Összesen" xfId="83" builtinId="25" customBuiltin="1"/>
    <cellStyle name="Rossz" xfId="84" builtinId="27" customBuiltin="1"/>
    <cellStyle name="Semleges" xfId="85" builtinId="28" customBuiltin="1"/>
    <cellStyle name="Számítás" xfId="86" builtinId="22" customBuiltin="1"/>
    <cellStyle name="Százalék" xfId="90" builtinId="5"/>
    <cellStyle name="TableStyleLight1" xfId="98" xr:uid="{00000000-0005-0000-0000-000037000000}"/>
    <cellStyle name="Title" xfId="87" xr:uid="{00000000-0005-0000-0000-00005A000000}"/>
    <cellStyle name="Total" xfId="88" xr:uid="{00000000-0005-0000-0000-00005B000000}"/>
    <cellStyle name="Warning Text" xfId="89" xr:uid="{00000000-0005-0000-0000-00005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OMBOR~1\LOCALS~1\Temp\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Local%20Settings\Temp\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DOCUME~1\ZSOMBO~1\LOCALS~1\Temp\DOCUME~1\ZSOMBO~1\LOCALS~1\Temp\Barbara\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83"/>
  <sheetViews>
    <sheetView tabSelected="1" zoomScale="90" zoomScaleNormal="90" zoomScaleSheetLayoutView="100" workbookViewId="0">
      <selection activeCell="B12" sqref="B12"/>
    </sheetView>
  </sheetViews>
  <sheetFormatPr defaultRowHeight="13.5" x14ac:dyDescent="0.25"/>
  <cols>
    <col min="1" max="1" width="6.140625" style="5" customWidth="1"/>
    <col min="2" max="2" width="61.5703125" style="5" customWidth="1"/>
    <col min="3" max="3" width="15.85546875" style="5" customWidth="1"/>
    <col min="4" max="4" width="11.42578125" style="10" customWidth="1"/>
    <col min="5" max="5" width="12.42578125" style="10" customWidth="1"/>
    <col min="6" max="7" width="12.5703125" style="10" customWidth="1"/>
    <col min="8" max="8" width="6.140625" style="5" customWidth="1"/>
    <col min="9" max="9" width="59.42578125" style="5" customWidth="1"/>
    <col min="10" max="10" width="16" style="5" customWidth="1"/>
    <col min="11" max="11" width="11.42578125" style="10" customWidth="1"/>
    <col min="12" max="12" width="12.28515625" style="5" customWidth="1"/>
    <col min="13" max="14" width="12.42578125" style="5" customWidth="1"/>
    <col min="15" max="16384" width="9.140625" style="5"/>
  </cols>
  <sheetData>
    <row r="1" spans="1:14" x14ac:dyDescent="0.25">
      <c r="A1" s="7"/>
    </row>
    <row r="2" spans="1:14" ht="19.5" customHeight="1" x14ac:dyDescent="0.25">
      <c r="A2" s="436" t="s">
        <v>549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7"/>
      <c r="M2" s="437"/>
    </row>
    <row r="3" spans="1:14" ht="14.25" thickBot="1" x14ac:dyDescent="0.3">
      <c r="H3" s="10"/>
      <c r="I3" s="10"/>
      <c r="J3" s="10"/>
    </row>
    <row r="4" spans="1:14" ht="13.5" customHeight="1" x14ac:dyDescent="0.25">
      <c r="A4" s="445" t="s">
        <v>115</v>
      </c>
      <c r="B4" s="446"/>
      <c r="C4" s="446"/>
      <c r="D4" s="446"/>
      <c r="E4" s="447"/>
      <c r="F4" s="447"/>
      <c r="G4" s="142"/>
      <c r="H4" s="448" t="s">
        <v>116</v>
      </c>
      <c r="I4" s="448"/>
      <c r="J4" s="448"/>
      <c r="K4" s="448"/>
      <c r="L4" s="449"/>
      <c r="M4" s="449"/>
      <c r="N4" s="119"/>
    </row>
    <row r="5" spans="1:14" ht="43.5" customHeight="1" thickBot="1" x14ac:dyDescent="0.3">
      <c r="A5" s="443" t="s">
        <v>77</v>
      </c>
      <c r="B5" s="444"/>
      <c r="C5" s="598" t="s">
        <v>551</v>
      </c>
      <c r="D5" s="11" t="s">
        <v>80</v>
      </c>
      <c r="E5" s="11" t="s">
        <v>161</v>
      </c>
      <c r="F5" s="11" t="s">
        <v>152</v>
      </c>
      <c r="G5" s="11" t="s">
        <v>237</v>
      </c>
      <c r="H5" s="444" t="s">
        <v>77</v>
      </c>
      <c r="I5" s="444"/>
      <c r="J5" s="598" t="s">
        <v>551</v>
      </c>
      <c r="K5" s="11" t="s">
        <v>78</v>
      </c>
      <c r="L5" s="623" t="s">
        <v>161</v>
      </c>
      <c r="M5" s="623" t="s">
        <v>152</v>
      </c>
      <c r="N5" s="622" t="s">
        <v>237</v>
      </c>
    </row>
    <row r="6" spans="1:14" ht="13.5" customHeight="1" x14ac:dyDescent="0.25">
      <c r="A6" s="143" t="s">
        <v>56</v>
      </c>
      <c r="B6" s="144"/>
      <c r="C6" s="599">
        <f>SUM(C7:C9)</f>
        <v>404026</v>
      </c>
      <c r="D6" s="13">
        <f>SUM(D7:D9)</f>
        <v>475833</v>
      </c>
      <c r="E6" s="13">
        <f>SUM(E7:E9)</f>
        <v>542470</v>
      </c>
      <c r="F6" s="13">
        <f>SUM(F7:F9)</f>
        <v>542470</v>
      </c>
      <c r="G6" s="150">
        <f>(F6/E6)</f>
        <v>1</v>
      </c>
      <c r="H6" s="144" t="s">
        <v>25</v>
      </c>
      <c r="I6" s="12"/>
      <c r="J6" s="614">
        <v>411489</v>
      </c>
      <c r="K6" s="13">
        <v>527137</v>
      </c>
      <c r="L6" s="13">
        <v>545769</v>
      </c>
      <c r="M6" s="13">
        <v>527604</v>
      </c>
      <c r="N6" s="151">
        <f>(M6/L6)</f>
        <v>0.96671668782946629</v>
      </c>
    </row>
    <row r="7" spans="1:14" ht="13.5" customHeight="1" x14ac:dyDescent="0.25">
      <c r="A7" s="14"/>
      <c r="B7" s="8" t="s">
        <v>99</v>
      </c>
      <c r="C7" s="600">
        <v>404026</v>
      </c>
      <c r="D7" s="6">
        <v>475833</v>
      </c>
      <c r="E7" s="6">
        <v>542470</v>
      </c>
      <c r="F7" s="6">
        <v>542470</v>
      </c>
      <c r="G7" s="150">
        <f>(F7/E7)</f>
        <v>1</v>
      </c>
      <c r="H7" s="9"/>
      <c r="I7" s="8"/>
      <c r="J7" s="615"/>
      <c r="K7" s="17"/>
      <c r="L7" s="6"/>
      <c r="M7" s="6"/>
      <c r="N7" s="151"/>
    </row>
    <row r="8" spans="1:14" ht="12.75" customHeight="1" x14ac:dyDescent="0.25">
      <c r="A8" s="18"/>
      <c r="B8" s="6" t="s">
        <v>97</v>
      </c>
      <c r="C8" s="600"/>
      <c r="D8" s="6"/>
      <c r="E8" s="6"/>
      <c r="F8" s="6"/>
      <c r="G8" s="150"/>
      <c r="H8" s="8"/>
      <c r="I8" s="8"/>
      <c r="J8" s="615"/>
      <c r="K8" s="6"/>
      <c r="L8" s="6"/>
      <c r="M8" s="6"/>
      <c r="N8" s="151"/>
    </row>
    <row r="9" spans="1:14" x14ac:dyDescent="0.25">
      <c r="A9" s="14"/>
      <c r="B9" s="19" t="s">
        <v>58</v>
      </c>
      <c r="C9" s="601"/>
      <c r="D9" s="6"/>
      <c r="E9" s="6"/>
      <c r="F9" s="6"/>
      <c r="G9" s="150"/>
      <c r="H9" s="9" t="s">
        <v>107</v>
      </c>
      <c r="I9" s="8"/>
      <c r="J9" s="615">
        <v>51537</v>
      </c>
      <c r="K9" s="17">
        <v>68489</v>
      </c>
      <c r="L9" s="17">
        <v>69632</v>
      </c>
      <c r="M9" s="17">
        <v>65210</v>
      </c>
      <c r="N9" s="151">
        <f>(M9/L9)</f>
        <v>0.93649471507352944</v>
      </c>
    </row>
    <row r="10" spans="1:14" ht="13.5" customHeight="1" x14ac:dyDescent="0.25">
      <c r="A10" s="14"/>
      <c r="B10" s="19"/>
      <c r="C10" s="601"/>
      <c r="D10" s="6"/>
      <c r="E10" s="6"/>
      <c r="F10" s="6"/>
      <c r="G10" s="150"/>
      <c r="H10" s="8"/>
      <c r="I10" s="8"/>
      <c r="J10" s="615"/>
      <c r="K10" s="6"/>
      <c r="L10" s="6"/>
      <c r="M10" s="6"/>
      <c r="N10" s="151"/>
    </row>
    <row r="11" spans="1:14" x14ac:dyDescent="0.25">
      <c r="A11" s="20" t="s">
        <v>59</v>
      </c>
      <c r="B11" s="21"/>
      <c r="C11" s="602">
        <f>SUM(C12:C13)</f>
        <v>25639</v>
      </c>
      <c r="D11" s="17">
        <f>SUM(D12:D13)</f>
        <v>22000</v>
      </c>
      <c r="E11" s="17">
        <f>SUM(E12:E13)</f>
        <v>41498</v>
      </c>
      <c r="F11" s="17">
        <f>SUM(F12:F13)</f>
        <v>40990</v>
      </c>
      <c r="G11" s="150">
        <f>(F11/E11)</f>
        <v>0.98775844619017783</v>
      </c>
      <c r="H11" s="8"/>
      <c r="I11" s="8"/>
      <c r="J11" s="615"/>
      <c r="K11" s="6"/>
      <c r="L11" s="6"/>
      <c r="M11" s="6"/>
      <c r="N11" s="151"/>
    </row>
    <row r="12" spans="1:14" x14ac:dyDescent="0.25">
      <c r="A12" s="20"/>
      <c r="B12" s="22" t="s">
        <v>158</v>
      </c>
      <c r="C12" s="603">
        <v>25639</v>
      </c>
      <c r="D12" s="6">
        <v>22000</v>
      </c>
      <c r="E12" s="6">
        <v>41498</v>
      </c>
      <c r="F12" s="6">
        <v>40990</v>
      </c>
      <c r="G12" s="150">
        <f>(F12/E12)</f>
        <v>0.98775844619017783</v>
      </c>
      <c r="H12" s="435" t="s">
        <v>26</v>
      </c>
      <c r="I12" s="440"/>
      <c r="J12" s="615">
        <v>270227</v>
      </c>
      <c r="K12" s="17">
        <v>210819</v>
      </c>
      <c r="L12" s="17">
        <v>237698</v>
      </c>
      <c r="M12" s="17">
        <v>223562</v>
      </c>
      <c r="N12" s="151">
        <f>(M12/L12)</f>
        <v>0.94052957955052208</v>
      </c>
    </row>
    <row r="13" spans="1:14" x14ac:dyDescent="0.25">
      <c r="A13" s="14"/>
      <c r="B13" s="8" t="s">
        <v>102</v>
      </c>
      <c r="C13" s="600"/>
      <c r="D13" s="6"/>
      <c r="E13" s="6"/>
      <c r="F13" s="6"/>
      <c r="G13" s="150"/>
      <c r="H13" s="8"/>
      <c r="I13" s="8"/>
      <c r="J13" s="615"/>
      <c r="K13" s="6"/>
      <c r="L13" s="6"/>
      <c r="M13" s="6"/>
      <c r="N13" s="151"/>
    </row>
    <row r="14" spans="1:14" x14ac:dyDescent="0.25">
      <c r="A14" s="14"/>
      <c r="B14" s="8"/>
      <c r="C14" s="600"/>
      <c r="D14" s="6"/>
      <c r="E14" s="6"/>
      <c r="F14" s="6"/>
      <c r="G14" s="150"/>
      <c r="H14" s="8"/>
      <c r="I14" s="8"/>
      <c r="J14" s="615"/>
      <c r="K14" s="8"/>
      <c r="L14" s="6"/>
      <c r="M14" s="6"/>
      <c r="N14" s="151"/>
    </row>
    <row r="15" spans="1:14" x14ac:dyDescent="0.25">
      <c r="A15" s="16" t="s">
        <v>62</v>
      </c>
      <c r="B15" s="8"/>
      <c r="C15" s="602">
        <f>SUM(C16:C19)</f>
        <v>112664</v>
      </c>
      <c r="D15" s="17">
        <f>SUM(D16:D19)</f>
        <v>542826</v>
      </c>
      <c r="E15" s="17">
        <f>SUM(E16:E19)</f>
        <v>591954</v>
      </c>
      <c r="F15" s="17">
        <f>SUM(F16:F19)</f>
        <v>94907</v>
      </c>
      <c r="G15" s="150">
        <f>(F15/E15)</f>
        <v>0.16032833632343055</v>
      </c>
      <c r="H15" s="9" t="s">
        <v>33</v>
      </c>
      <c r="I15" s="8"/>
      <c r="J15" s="615">
        <v>4653</v>
      </c>
      <c r="K15" s="17">
        <v>4960</v>
      </c>
      <c r="L15" s="17">
        <v>4960</v>
      </c>
      <c r="M15" s="17">
        <v>4109</v>
      </c>
      <c r="N15" s="151">
        <f>(M15/L15)</f>
        <v>0.82842741935483866</v>
      </c>
    </row>
    <row r="16" spans="1:14" x14ac:dyDescent="0.25">
      <c r="A16" s="16"/>
      <c r="B16" s="8" t="s">
        <v>245</v>
      </c>
      <c r="C16" s="600">
        <v>112664</v>
      </c>
      <c r="D16" s="6">
        <v>542826</v>
      </c>
      <c r="E16" s="6">
        <v>591954</v>
      </c>
      <c r="F16" s="6">
        <v>94907</v>
      </c>
      <c r="G16" s="150">
        <f>(F16/E16)</f>
        <v>0.16032833632343055</v>
      </c>
      <c r="H16" s="9"/>
      <c r="I16" s="8"/>
      <c r="J16" s="616"/>
      <c r="K16" s="17"/>
      <c r="L16" s="6"/>
      <c r="M16" s="6"/>
      <c r="N16" s="151"/>
    </row>
    <row r="17" spans="1:14" x14ac:dyDescent="0.25">
      <c r="A17" s="14"/>
      <c r="B17" s="8" t="s">
        <v>60</v>
      </c>
      <c r="C17" s="604">
        <v>0</v>
      </c>
      <c r="D17" s="6">
        <v>0</v>
      </c>
      <c r="E17" s="6">
        <v>0</v>
      </c>
      <c r="F17" s="6">
        <v>0</v>
      </c>
      <c r="G17" s="150"/>
      <c r="H17" s="8"/>
      <c r="I17" s="8"/>
      <c r="J17" s="616"/>
      <c r="K17" s="6"/>
      <c r="L17" s="6"/>
      <c r="M17" s="6"/>
      <c r="N17" s="151"/>
    </row>
    <row r="18" spans="1:14" x14ac:dyDescent="0.25">
      <c r="A18" s="14"/>
      <c r="B18" s="8" t="s">
        <v>61</v>
      </c>
      <c r="C18" s="604">
        <v>0</v>
      </c>
      <c r="D18" s="6">
        <v>0</v>
      </c>
      <c r="E18" s="6">
        <v>0</v>
      </c>
      <c r="F18" s="6">
        <v>0</v>
      </c>
      <c r="G18" s="150"/>
      <c r="H18" s="9" t="s">
        <v>95</v>
      </c>
      <c r="I18" s="8"/>
      <c r="J18" s="615">
        <f>SUM(J19:J28)</f>
        <v>390279</v>
      </c>
      <c r="K18" s="17">
        <f>SUM(K19:K28)</f>
        <v>112491</v>
      </c>
      <c r="L18" s="17">
        <f>SUM(L19:L28)</f>
        <v>247698</v>
      </c>
      <c r="M18" s="17">
        <f>SUM(M19:M28)</f>
        <v>110893</v>
      </c>
      <c r="N18" s="151">
        <f>(M18/L18)</f>
        <v>0.44769436975671989</v>
      </c>
    </row>
    <row r="19" spans="1:14" x14ac:dyDescent="0.25">
      <c r="A19" s="14"/>
      <c r="B19" s="8" t="s">
        <v>23</v>
      </c>
      <c r="C19" s="604">
        <v>0</v>
      </c>
      <c r="D19" s="6">
        <v>0</v>
      </c>
      <c r="E19" s="6">
        <v>0</v>
      </c>
      <c r="F19" s="6">
        <v>0</v>
      </c>
      <c r="G19" s="150"/>
      <c r="H19" s="8"/>
      <c r="I19" s="8" t="s">
        <v>552</v>
      </c>
      <c r="J19" s="616">
        <v>39702</v>
      </c>
      <c r="K19" s="6">
        <v>70991</v>
      </c>
      <c r="L19" s="6">
        <v>70991</v>
      </c>
      <c r="M19" s="6">
        <v>70991</v>
      </c>
      <c r="N19" s="151">
        <f>(M19/L19)</f>
        <v>1</v>
      </c>
    </row>
    <row r="20" spans="1:14" x14ac:dyDescent="0.25">
      <c r="A20" s="14"/>
      <c r="B20" s="8"/>
      <c r="C20" s="604"/>
      <c r="D20" s="6"/>
      <c r="E20" s="6"/>
      <c r="F20" s="6"/>
      <c r="G20" s="150"/>
      <c r="H20" s="8"/>
      <c r="I20" s="8" t="s">
        <v>547</v>
      </c>
      <c r="J20" s="616">
        <v>0</v>
      </c>
      <c r="K20" s="6">
        <v>0</v>
      </c>
      <c r="L20" s="6">
        <v>19045</v>
      </c>
      <c r="M20" s="6">
        <v>19045</v>
      </c>
      <c r="N20" s="151"/>
    </row>
    <row r="21" spans="1:14" x14ac:dyDescent="0.25">
      <c r="A21" s="16"/>
      <c r="B21" s="9"/>
      <c r="C21" s="605"/>
      <c r="D21" s="17"/>
      <c r="E21" s="17"/>
      <c r="F21" s="17"/>
      <c r="G21" s="150"/>
      <c r="H21" s="8"/>
      <c r="I21" s="8" t="s">
        <v>31</v>
      </c>
      <c r="J21" s="616">
        <v>17510</v>
      </c>
      <c r="K21" s="6">
        <v>16500</v>
      </c>
      <c r="L21" s="6">
        <v>15500</v>
      </c>
      <c r="M21" s="6">
        <f>14064+500</f>
        <v>14564</v>
      </c>
      <c r="N21" s="151">
        <f>(M21/L21)</f>
        <v>0.93961290322580648</v>
      </c>
    </row>
    <row r="22" spans="1:14" x14ac:dyDescent="0.25">
      <c r="A22" s="16" t="s">
        <v>120</v>
      </c>
      <c r="B22" s="9"/>
      <c r="C22" s="605">
        <f>SUM(C23:C28)</f>
        <v>350605</v>
      </c>
      <c r="D22" s="17">
        <f>SUM(D23:D28)</f>
        <v>177000</v>
      </c>
      <c r="E22" s="17">
        <f t="shared" ref="E22:F22" si="0">SUM(E23:E28)</f>
        <v>205194</v>
      </c>
      <c r="F22" s="17">
        <f t="shared" si="0"/>
        <v>205178</v>
      </c>
      <c r="G22" s="150">
        <f t="shared" ref="G22:G28" si="1">(F22/E22)</f>
        <v>0.99992202501047789</v>
      </c>
      <c r="H22" s="8"/>
      <c r="I22" s="8" t="s">
        <v>79</v>
      </c>
      <c r="J22" s="616"/>
      <c r="K22" s="6"/>
      <c r="L22" s="6"/>
      <c r="M22" s="6"/>
      <c r="N22" s="151"/>
    </row>
    <row r="23" spans="1:14" ht="14.25" customHeight="1" x14ac:dyDescent="0.25">
      <c r="A23" s="14"/>
      <c r="B23" s="8" t="s">
        <v>63</v>
      </c>
      <c r="C23" s="604">
        <v>6898</v>
      </c>
      <c r="D23" s="6">
        <v>6500</v>
      </c>
      <c r="E23" s="6">
        <v>6500</v>
      </c>
      <c r="F23" s="6">
        <v>6484</v>
      </c>
      <c r="G23" s="150">
        <f t="shared" si="1"/>
        <v>0.99753846153846149</v>
      </c>
      <c r="H23" s="8"/>
      <c r="I23" s="23" t="s">
        <v>32</v>
      </c>
      <c r="J23" s="617">
        <v>333024</v>
      </c>
      <c r="K23" s="24">
        <v>25000</v>
      </c>
      <c r="L23" s="6">
        <v>135869</v>
      </c>
      <c r="M23" s="6"/>
      <c r="N23" s="151">
        <f t="shared" ref="N23" si="2">(M23/L23)</f>
        <v>0</v>
      </c>
    </row>
    <row r="24" spans="1:14" x14ac:dyDescent="0.25">
      <c r="A24" s="14"/>
      <c r="B24" s="8" t="s">
        <v>236</v>
      </c>
      <c r="C24" s="604">
        <v>341111</v>
      </c>
      <c r="D24" s="6">
        <v>170000</v>
      </c>
      <c r="E24" s="6">
        <v>196340</v>
      </c>
      <c r="F24" s="6">
        <v>196340</v>
      </c>
      <c r="G24" s="150">
        <f t="shared" si="1"/>
        <v>1</v>
      </c>
      <c r="H24" s="8"/>
      <c r="I24" s="25" t="s">
        <v>151</v>
      </c>
      <c r="J24" s="618"/>
      <c r="K24" s="24"/>
      <c r="L24" s="6"/>
      <c r="M24" s="6"/>
      <c r="N24" s="151"/>
    </row>
    <row r="25" spans="1:14" x14ac:dyDescent="0.25">
      <c r="A25" s="14"/>
      <c r="B25" s="26" t="s">
        <v>103</v>
      </c>
      <c r="C25" s="604"/>
      <c r="D25" s="6"/>
      <c r="E25" s="6"/>
      <c r="F25" s="6"/>
      <c r="G25" s="150"/>
      <c r="H25" s="8"/>
      <c r="I25" s="23" t="s">
        <v>48</v>
      </c>
      <c r="J25" s="617"/>
      <c r="K25" s="24"/>
      <c r="L25" s="6"/>
      <c r="M25" s="6"/>
      <c r="N25" s="151"/>
    </row>
    <row r="26" spans="1:14" x14ac:dyDescent="0.25">
      <c r="A26" s="14"/>
      <c r="B26" s="26" t="s">
        <v>241</v>
      </c>
      <c r="C26" s="604"/>
      <c r="D26" s="6"/>
      <c r="E26" s="6"/>
      <c r="F26" s="6"/>
      <c r="G26" s="150"/>
      <c r="H26" s="8"/>
      <c r="I26" s="23"/>
      <c r="J26" s="617"/>
      <c r="K26" s="24"/>
      <c r="L26" s="6"/>
      <c r="M26" s="6"/>
      <c r="N26" s="151"/>
    </row>
    <row r="27" spans="1:14" x14ac:dyDescent="0.25">
      <c r="A27" s="20"/>
      <c r="B27" s="22" t="s">
        <v>253</v>
      </c>
      <c r="C27" s="606"/>
      <c r="D27" s="6"/>
      <c r="E27" s="6"/>
      <c r="F27" s="6"/>
      <c r="G27" s="150"/>
      <c r="H27" s="141"/>
      <c r="I27" s="8" t="s">
        <v>141</v>
      </c>
      <c r="J27" s="616">
        <v>43</v>
      </c>
      <c r="K27" s="6">
        <v>0</v>
      </c>
      <c r="L27" s="6">
        <v>6293</v>
      </c>
      <c r="M27" s="6">
        <v>6293</v>
      </c>
      <c r="N27" s="151">
        <f t="shared" ref="N27" si="3">(M27/L27)</f>
        <v>1</v>
      </c>
    </row>
    <row r="28" spans="1:14" x14ac:dyDescent="0.25">
      <c r="A28" s="20"/>
      <c r="B28" s="22" t="s">
        <v>246</v>
      </c>
      <c r="C28" s="613">
        <v>2596</v>
      </c>
      <c r="D28" s="6">
        <v>500</v>
      </c>
      <c r="E28" s="6">
        <v>2354</v>
      </c>
      <c r="F28" s="6">
        <v>2354</v>
      </c>
      <c r="G28" s="150">
        <f t="shared" si="1"/>
        <v>1</v>
      </c>
      <c r="H28" s="8"/>
      <c r="I28" s="8"/>
      <c r="J28" s="616"/>
      <c r="K28" s="6"/>
      <c r="L28" s="6"/>
      <c r="M28" s="6"/>
      <c r="N28" s="151"/>
    </row>
    <row r="29" spans="1:14" x14ac:dyDescent="0.25">
      <c r="A29" s="20"/>
      <c r="B29" s="22"/>
      <c r="C29" s="606"/>
      <c r="D29" s="6"/>
      <c r="E29" s="6"/>
      <c r="F29" s="6"/>
      <c r="G29" s="150"/>
      <c r="H29" s="8"/>
      <c r="I29" s="8"/>
      <c r="J29" s="616"/>
      <c r="K29" s="6"/>
      <c r="L29" s="6"/>
      <c r="M29" s="6"/>
      <c r="N29" s="151"/>
    </row>
    <row r="30" spans="1:14" ht="12.75" customHeight="1" x14ac:dyDescent="0.25">
      <c r="A30" s="16" t="s">
        <v>65</v>
      </c>
      <c r="B30" s="8"/>
      <c r="C30" s="605">
        <f>SUM(C31:C40)</f>
        <v>37275</v>
      </c>
      <c r="D30" s="17">
        <f>SUM(D31:D40)</f>
        <v>27878</v>
      </c>
      <c r="E30" s="17">
        <f>SUM(E31:E40)</f>
        <v>42611</v>
      </c>
      <c r="F30" s="17">
        <f>SUM(F31:F40)</f>
        <v>41709</v>
      </c>
      <c r="G30" s="150">
        <f>(F30/E30)</f>
        <v>0.97883175705803671</v>
      </c>
      <c r="H30" s="9" t="s">
        <v>96</v>
      </c>
      <c r="I30" s="8"/>
      <c r="J30" s="615">
        <v>286632</v>
      </c>
      <c r="K30" s="17">
        <v>583565</v>
      </c>
      <c r="L30" s="17">
        <v>486109</v>
      </c>
      <c r="M30" s="17">
        <v>75817</v>
      </c>
      <c r="N30" s="151">
        <f>(M30/L30)</f>
        <v>0.15596707734273588</v>
      </c>
    </row>
    <row r="31" spans="1:14" x14ac:dyDescent="0.25">
      <c r="A31" s="14"/>
      <c r="B31" s="8" t="s">
        <v>157</v>
      </c>
      <c r="C31" s="604">
        <v>9</v>
      </c>
      <c r="D31" s="6">
        <v>0</v>
      </c>
      <c r="E31" s="6">
        <v>9</v>
      </c>
      <c r="F31" s="6">
        <v>9</v>
      </c>
      <c r="G31" s="150">
        <f>(F31/E31)</f>
        <v>1</v>
      </c>
      <c r="H31" s="8"/>
      <c r="I31" s="8"/>
      <c r="J31" s="615"/>
      <c r="K31" s="6"/>
      <c r="L31" s="6"/>
      <c r="M31" s="6"/>
      <c r="N31" s="151"/>
    </row>
    <row r="32" spans="1:14" x14ac:dyDescent="0.25">
      <c r="A32" s="14"/>
      <c r="B32" s="8" t="s">
        <v>40</v>
      </c>
      <c r="C32" s="712">
        <v>18064</v>
      </c>
      <c r="D32" s="713">
        <v>12000</v>
      </c>
      <c r="E32" s="713">
        <f>10684+10071-4445</f>
        <v>16310</v>
      </c>
      <c r="F32" s="713">
        <f>20712-4445</f>
        <v>16267</v>
      </c>
      <c r="G32" s="150">
        <f>(F32/E32)</f>
        <v>0.99736358062538322</v>
      </c>
      <c r="H32" s="8"/>
      <c r="I32" s="8"/>
      <c r="J32" s="615"/>
      <c r="K32" s="6"/>
      <c r="L32" s="6"/>
      <c r="M32" s="6"/>
      <c r="N32" s="151"/>
    </row>
    <row r="33" spans="1:14" x14ac:dyDescent="0.25">
      <c r="A33" s="14"/>
      <c r="B33" s="8" t="s">
        <v>142</v>
      </c>
      <c r="C33" s="712">
        <v>0</v>
      </c>
      <c r="D33" s="713">
        <v>0</v>
      </c>
      <c r="E33" s="713">
        <v>3960</v>
      </c>
      <c r="F33" s="713">
        <v>3948</v>
      </c>
      <c r="G33" s="150">
        <f>(F33/E33)</f>
        <v>0.99696969696969695</v>
      </c>
      <c r="H33" s="9" t="s">
        <v>98</v>
      </c>
      <c r="I33" s="8"/>
      <c r="J33" s="615">
        <v>152174</v>
      </c>
      <c r="K33" s="17">
        <v>167700</v>
      </c>
      <c r="L33" s="17">
        <v>198435</v>
      </c>
      <c r="M33" s="17">
        <v>31350</v>
      </c>
      <c r="N33" s="151">
        <f>(M33/L33)</f>
        <v>0.15798624234636027</v>
      </c>
    </row>
    <row r="34" spans="1:14" x14ac:dyDescent="0.25">
      <c r="A34" s="16"/>
      <c r="B34" s="8" t="s">
        <v>41</v>
      </c>
      <c r="C34" s="712">
        <v>365</v>
      </c>
      <c r="D34" s="713">
        <v>4085</v>
      </c>
      <c r="E34" s="713">
        <v>4445</v>
      </c>
      <c r="F34" s="713">
        <v>4445</v>
      </c>
      <c r="G34" s="150">
        <f>(F34/E34)</f>
        <v>1</v>
      </c>
      <c r="H34" s="8"/>
      <c r="I34" s="8"/>
      <c r="J34" s="616"/>
      <c r="K34" s="6"/>
      <c r="L34" s="6"/>
      <c r="M34" s="6"/>
      <c r="N34" s="151"/>
    </row>
    <row r="35" spans="1:14" x14ac:dyDescent="0.25">
      <c r="A35" s="14"/>
      <c r="B35" s="8" t="s">
        <v>66</v>
      </c>
      <c r="C35" s="604">
        <v>5884</v>
      </c>
      <c r="D35" s="6">
        <v>5500</v>
      </c>
      <c r="E35" s="6">
        <v>7962</v>
      </c>
      <c r="F35" s="6">
        <v>7943</v>
      </c>
      <c r="G35" s="150">
        <f t="shared" ref="G35:G43" si="4">(F35/E35)</f>
        <v>0.99761366490831449</v>
      </c>
      <c r="H35" s="8"/>
      <c r="I35" s="8"/>
      <c r="J35" s="616"/>
      <c r="K35" s="6"/>
      <c r="L35" s="6"/>
      <c r="M35" s="6"/>
      <c r="N35" s="151"/>
    </row>
    <row r="36" spans="1:14" ht="13.5" customHeight="1" x14ac:dyDescent="0.25">
      <c r="A36" s="14"/>
      <c r="B36" s="8" t="s">
        <v>94</v>
      </c>
      <c r="C36" s="604">
        <v>2960</v>
      </c>
      <c r="D36" s="6">
        <v>4320</v>
      </c>
      <c r="E36" s="6">
        <v>4700</v>
      </c>
      <c r="F36" s="6">
        <v>2940</v>
      </c>
      <c r="G36" s="150">
        <f t="shared" si="4"/>
        <v>0.62553191489361704</v>
      </c>
      <c r="H36" s="9" t="s">
        <v>49</v>
      </c>
      <c r="I36" s="8"/>
      <c r="J36" s="615">
        <f>SUM(J38:J44)</f>
        <v>414838</v>
      </c>
      <c r="K36" s="17">
        <f t="shared" ref="K36:M36" si="5">SUM(K38:K44)</f>
        <v>0</v>
      </c>
      <c r="L36" s="17">
        <f t="shared" si="5"/>
        <v>0</v>
      </c>
      <c r="M36" s="17">
        <f t="shared" si="5"/>
        <v>0</v>
      </c>
      <c r="N36" s="151"/>
    </row>
    <row r="37" spans="1:14" ht="13.5" customHeight="1" x14ac:dyDescent="0.25">
      <c r="A37" s="14"/>
      <c r="B37" s="8" t="s">
        <v>461</v>
      </c>
      <c r="C37" s="604">
        <v>2513</v>
      </c>
      <c r="D37" s="6">
        <v>0</v>
      </c>
      <c r="E37" s="6">
        <v>1999</v>
      </c>
      <c r="F37" s="6">
        <v>931</v>
      </c>
      <c r="G37" s="150">
        <f t="shared" si="4"/>
        <v>0.4657328664332166</v>
      </c>
      <c r="H37" s="9"/>
      <c r="I37" s="8"/>
      <c r="J37" s="616"/>
      <c r="K37" s="17"/>
      <c r="L37" s="17"/>
      <c r="M37" s="17"/>
      <c r="N37" s="151"/>
    </row>
    <row r="38" spans="1:14" x14ac:dyDescent="0.25">
      <c r="A38" s="14"/>
      <c r="B38" s="26" t="s">
        <v>104</v>
      </c>
      <c r="C38" s="604">
        <v>7480</v>
      </c>
      <c r="D38" s="6">
        <v>1973</v>
      </c>
      <c r="E38" s="6">
        <v>3226</v>
      </c>
      <c r="F38" s="6">
        <f>1973+26+280+2947</f>
        <v>5226</v>
      </c>
      <c r="G38" s="150">
        <f t="shared" si="4"/>
        <v>1.6199628022318662</v>
      </c>
      <c r="H38" s="8"/>
      <c r="I38" s="8" t="s">
        <v>29</v>
      </c>
      <c r="J38" s="616"/>
      <c r="K38" s="6"/>
      <c r="L38" s="6"/>
      <c r="M38" s="6"/>
      <c r="N38" s="151"/>
    </row>
    <row r="39" spans="1:14" x14ac:dyDescent="0.25">
      <c r="A39" s="14"/>
      <c r="B39" s="26" t="s">
        <v>84</v>
      </c>
      <c r="C39" s="604">
        <v>0</v>
      </c>
      <c r="D39" s="6">
        <v>0</v>
      </c>
      <c r="E39" s="6">
        <v>0</v>
      </c>
      <c r="F39" s="6">
        <v>0</v>
      </c>
      <c r="G39" s="150"/>
      <c r="H39" s="8"/>
      <c r="I39" s="8" t="s">
        <v>30</v>
      </c>
      <c r="J39" s="616">
        <v>414838</v>
      </c>
      <c r="K39" s="6">
        <v>0</v>
      </c>
      <c r="L39" s="6">
        <v>0</v>
      </c>
      <c r="M39" s="6">
        <v>0</v>
      </c>
      <c r="N39" s="151"/>
    </row>
    <row r="40" spans="1:14" ht="12.75" customHeight="1" x14ac:dyDescent="0.25">
      <c r="A40" s="16"/>
      <c r="B40" s="8" t="s">
        <v>247</v>
      </c>
      <c r="C40" s="604"/>
      <c r="D40" s="6"/>
      <c r="E40" s="6"/>
      <c r="F40" s="6"/>
      <c r="G40" s="150"/>
      <c r="H40" s="8"/>
      <c r="I40" s="8" t="s">
        <v>50</v>
      </c>
      <c r="J40" s="616"/>
      <c r="K40" s="6"/>
      <c r="L40" s="6"/>
      <c r="M40" s="6"/>
      <c r="N40" s="151"/>
    </row>
    <row r="41" spans="1:14" ht="12.75" customHeight="1" x14ac:dyDescent="0.25">
      <c r="A41" s="16"/>
      <c r="B41" s="8"/>
      <c r="C41" s="604"/>
      <c r="D41" s="6"/>
      <c r="E41" s="6"/>
      <c r="F41" s="6"/>
      <c r="G41" s="150"/>
      <c r="H41" s="8"/>
      <c r="I41" s="8" t="s">
        <v>110</v>
      </c>
      <c r="J41" s="616"/>
      <c r="K41" s="6"/>
      <c r="L41" s="6"/>
      <c r="M41" s="6"/>
      <c r="N41" s="151"/>
    </row>
    <row r="42" spans="1:14" ht="12.75" customHeight="1" x14ac:dyDescent="0.25">
      <c r="A42" s="16" t="s">
        <v>68</v>
      </c>
      <c r="B42" s="8"/>
      <c r="C42" s="605">
        <f>SUM(C43:C44)</f>
        <v>5735</v>
      </c>
      <c r="D42" s="17">
        <f>SUM(D43:D44)</f>
        <v>95500</v>
      </c>
      <c r="E42" s="17">
        <f>SUM(E43:E44)</f>
        <v>95863</v>
      </c>
      <c r="F42" s="17">
        <f>SUM(F43:F44)</f>
        <v>95683</v>
      </c>
      <c r="G42" s="150">
        <f t="shared" si="4"/>
        <v>0.99812232039473003</v>
      </c>
      <c r="H42" s="8"/>
      <c r="I42" s="23" t="s">
        <v>51</v>
      </c>
      <c r="J42" s="617"/>
      <c r="K42" s="6"/>
      <c r="L42" s="6"/>
      <c r="M42" s="6"/>
      <c r="N42" s="151"/>
    </row>
    <row r="43" spans="1:14" ht="12.75" customHeight="1" x14ac:dyDescent="0.25">
      <c r="A43" s="16"/>
      <c r="B43" s="8" t="s">
        <v>159</v>
      </c>
      <c r="C43" s="604">
        <v>5735</v>
      </c>
      <c r="D43" s="6">
        <v>95500</v>
      </c>
      <c r="E43" s="6">
        <v>95863</v>
      </c>
      <c r="F43" s="6">
        <v>95683</v>
      </c>
      <c r="G43" s="150">
        <f t="shared" si="4"/>
        <v>0.99812232039473003</v>
      </c>
      <c r="H43" s="8"/>
      <c r="I43" s="23" t="s">
        <v>52</v>
      </c>
      <c r="J43" s="617"/>
      <c r="K43" s="24"/>
      <c r="L43" s="24"/>
      <c r="M43" s="24"/>
      <c r="N43" s="151"/>
    </row>
    <row r="44" spans="1:14" ht="12.75" customHeight="1" x14ac:dyDescent="0.25">
      <c r="A44" s="16"/>
      <c r="B44" s="8" t="s">
        <v>160</v>
      </c>
      <c r="C44" s="604">
        <v>0</v>
      </c>
      <c r="D44" s="6">
        <v>0</v>
      </c>
      <c r="E44" s="6">
        <v>0</v>
      </c>
      <c r="F44" s="6"/>
      <c r="G44" s="150"/>
      <c r="H44" s="8"/>
      <c r="I44" s="23" t="s">
        <v>53</v>
      </c>
      <c r="J44" s="617"/>
      <c r="K44" s="24"/>
      <c r="L44" s="24"/>
      <c r="M44" s="24"/>
      <c r="N44" s="151"/>
    </row>
    <row r="45" spans="1:14" ht="12.75" customHeight="1" x14ac:dyDescent="0.25">
      <c r="A45" s="16"/>
      <c r="B45" s="8"/>
      <c r="C45" s="604"/>
      <c r="D45" s="6"/>
      <c r="E45" s="6"/>
      <c r="F45" s="6"/>
      <c r="G45" s="150"/>
      <c r="H45" s="8"/>
      <c r="I45" s="23"/>
      <c r="J45" s="617"/>
      <c r="K45" s="24"/>
      <c r="L45" s="24"/>
      <c r="M45" s="24"/>
      <c r="N45" s="151"/>
    </row>
    <row r="46" spans="1:14" ht="12.75" customHeight="1" x14ac:dyDescent="0.25">
      <c r="A46" s="16" t="s">
        <v>69</v>
      </c>
      <c r="B46" s="8"/>
      <c r="C46" s="607">
        <f>SUM(C47:C49)</f>
        <v>740</v>
      </c>
      <c r="D46" s="17">
        <f>SUM(D47:D49)</f>
        <v>0</v>
      </c>
      <c r="E46" s="17">
        <f>SUM(E47:E49)</f>
        <v>392</v>
      </c>
      <c r="F46" s="17">
        <f>SUM(F47:F49)</f>
        <v>262</v>
      </c>
      <c r="G46" s="150">
        <v>1</v>
      </c>
      <c r="H46" s="8"/>
      <c r="I46" s="23"/>
      <c r="J46" s="617"/>
      <c r="K46" s="24"/>
      <c r="L46" s="24"/>
      <c r="M46" s="24"/>
      <c r="N46" s="151"/>
    </row>
    <row r="47" spans="1:14" ht="12.75" customHeight="1" x14ac:dyDescent="0.25">
      <c r="A47" s="14"/>
      <c r="B47" s="8" t="s">
        <v>105</v>
      </c>
      <c r="C47" s="608">
        <v>240</v>
      </c>
      <c r="D47" s="6">
        <v>0</v>
      </c>
      <c r="E47" s="6">
        <v>170</v>
      </c>
      <c r="F47" s="6">
        <v>170</v>
      </c>
      <c r="G47" s="150">
        <v>1</v>
      </c>
      <c r="H47" s="8"/>
      <c r="I47" s="23"/>
      <c r="J47" s="617"/>
      <c r="K47" s="24"/>
      <c r="L47" s="24"/>
      <c r="M47" s="24"/>
      <c r="N47" s="151"/>
    </row>
    <row r="48" spans="1:14" ht="12.75" customHeight="1" x14ac:dyDescent="0.25">
      <c r="A48" s="14"/>
      <c r="B48" s="8" t="s">
        <v>71</v>
      </c>
      <c r="C48" s="608">
        <v>500</v>
      </c>
      <c r="D48" s="6">
        <v>0</v>
      </c>
      <c r="E48" s="6">
        <v>222</v>
      </c>
      <c r="F48" s="6">
        <v>92</v>
      </c>
      <c r="G48" s="150">
        <v>1</v>
      </c>
      <c r="H48" s="8"/>
      <c r="I48" s="23"/>
      <c r="J48" s="617"/>
      <c r="K48" s="24"/>
      <c r="L48" s="24"/>
      <c r="M48" s="24"/>
      <c r="N48" s="151"/>
    </row>
    <row r="49" spans="1:14" ht="12.75" customHeight="1" x14ac:dyDescent="0.25">
      <c r="A49" s="27"/>
      <c r="B49" s="22" t="s">
        <v>106</v>
      </c>
      <c r="C49" s="608">
        <v>0</v>
      </c>
      <c r="D49" s="6">
        <v>0</v>
      </c>
      <c r="E49" s="6">
        <v>0</v>
      </c>
      <c r="F49" s="6">
        <v>0</v>
      </c>
      <c r="G49" s="150"/>
      <c r="H49" s="8"/>
      <c r="I49" s="8"/>
      <c r="J49" s="616"/>
      <c r="K49" s="6"/>
      <c r="L49" s="6"/>
      <c r="M49" s="6"/>
      <c r="N49" s="151"/>
    </row>
    <row r="50" spans="1:14" ht="12.75" customHeight="1" x14ac:dyDescent="0.25">
      <c r="A50" s="14"/>
      <c r="B50" s="8"/>
      <c r="C50" s="608"/>
      <c r="D50" s="6"/>
      <c r="E50" s="6"/>
      <c r="F50" s="6"/>
      <c r="G50" s="150"/>
      <c r="H50" s="8"/>
      <c r="I50" s="8"/>
      <c r="J50" s="616"/>
      <c r="K50" s="6"/>
      <c r="L50" s="6"/>
      <c r="M50" s="6"/>
      <c r="N50" s="151"/>
    </row>
    <row r="51" spans="1:14" x14ac:dyDescent="0.25">
      <c r="A51" s="16" t="s">
        <v>72</v>
      </c>
      <c r="B51" s="8"/>
      <c r="C51" s="17">
        <f>SUM(C52:C53)</f>
        <v>131</v>
      </c>
      <c r="D51" s="17">
        <f>SUM(D52:D53)</f>
        <v>0</v>
      </c>
      <c r="E51" s="17">
        <f>SUM(E52:E53)</f>
        <v>310</v>
      </c>
      <c r="F51" s="17">
        <f>SUM(F52:F53)</f>
        <v>0</v>
      </c>
      <c r="G51" s="150">
        <f>(F51/E51)</f>
        <v>0</v>
      </c>
      <c r="H51" s="8"/>
      <c r="I51" s="8"/>
      <c r="J51" s="616"/>
      <c r="K51" s="6"/>
      <c r="L51" s="6"/>
      <c r="M51" s="6"/>
      <c r="N51" s="151"/>
    </row>
    <row r="52" spans="1:14" ht="12.75" customHeight="1" x14ac:dyDescent="0.25">
      <c r="A52" s="14"/>
      <c r="B52" s="8" t="s">
        <v>73</v>
      </c>
      <c r="C52" s="608">
        <v>131</v>
      </c>
      <c r="D52" s="6">
        <v>0</v>
      </c>
      <c r="E52" s="6">
        <v>0</v>
      </c>
      <c r="F52" s="6">
        <v>0</v>
      </c>
      <c r="G52" s="150"/>
      <c r="H52" s="8"/>
      <c r="I52" s="8"/>
      <c r="J52" s="616"/>
      <c r="K52" s="6"/>
      <c r="L52" s="6"/>
      <c r="M52" s="6"/>
      <c r="N52" s="151"/>
    </row>
    <row r="53" spans="1:14" ht="12.75" customHeight="1" x14ac:dyDescent="0.25">
      <c r="A53" s="14"/>
      <c r="B53" s="8" t="s">
        <v>74</v>
      </c>
      <c r="C53" s="608">
        <v>0</v>
      </c>
      <c r="D53" s="6">
        <v>0</v>
      </c>
      <c r="E53" s="6">
        <v>310</v>
      </c>
      <c r="F53" s="6">
        <v>0</v>
      </c>
      <c r="G53" s="150">
        <f t="shared" ref="G53" si="6">(F53/E53)</f>
        <v>0</v>
      </c>
      <c r="H53" s="8"/>
      <c r="I53" s="8"/>
      <c r="J53" s="616"/>
      <c r="K53" s="6"/>
      <c r="L53" s="6"/>
      <c r="M53" s="6"/>
      <c r="N53" s="151"/>
    </row>
    <row r="54" spans="1:14" ht="12.75" customHeight="1" x14ac:dyDescent="0.25">
      <c r="A54" s="14"/>
      <c r="B54" s="8"/>
      <c r="C54" s="608"/>
      <c r="D54" s="6"/>
      <c r="E54" s="6"/>
      <c r="F54" s="6"/>
      <c r="G54" s="150"/>
      <c r="H54" s="8"/>
      <c r="I54" s="8"/>
      <c r="J54" s="616"/>
      <c r="K54" s="6"/>
      <c r="L54" s="6"/>
      <c r="M54" s="6"/>
      <c r="N54" s="151"/>
    </row>
    <row r="55" spans="1:14" ht="18.75" customHeight="1" x14ac:dyDescent="0.3">
      <c r="A55" s="28" t="s">
        <v>89</v>
      </c>
      <c r="B55" s="29"/>
      <c r="C55" s="607">
        <f>SUM(C6,C11,C15,C22,C30,C42,C46,C51)</f>
        <v>936815</v>
      </c>
      <c r="D55" s="17">
        <f>SUM(D6,D11,D15,D22,D30,D42,D46,D51)</f>
        <v>1341037</v>
      </c>
      <c r="E55" s="17">
        <f>SUM(E6,E11,E15,E22,E30,E42,E46,E51)</f>
        <v>1520292</v>
      </c>
      <c r="F55" s="17">
        <f>SUM(F6,F11,F15,F22,F30,F42,F46,F51)</f>
        <v>1021199</v>
      </c>
      <c r="G55" s="150">
        <f>(F55/E55)</f>
        <v>0.6717124078795389</v>
      </c>
      <c r="H55" s="435" t="s">
        <v>90</v>
      </c>
      <c r="I55" s="440"/>
      <c r="J55" s="615">
        <f>SUM(J6+J9+J12+J15+J18+J30+J33+J36)</f>
        <v>1981829</v>
      </c>
      <c r="K55" s="17">
        <f>SUM(K6+K9+K12+K15+K18+K30+K33+K36)</f>
        <v>1675161</v>
      </c>
      <c r="L55" s="17">
        <f>SUM(L6+L9+L12+L15+L18+L30+L33+L36+L40)</f>
        <v>1790301</v>
      </c>
      <c r="M55" s="17">
        <f>SUM(M6+M9+M12+M15+M18+M30+M33+M36+M40)</f>
        <v>1038545</v>
      </c>
      <c r="N55" s="151">
        <f>(M55/L55)</f>
        <v>0.58009519069698334</v>
      </c>
    </row>
    <row r="56" spans="1:14" ht="12.75" customHeight="1" x14ac:dyDescent="0.25">
      <c r="A56" s="14"/>
      <c r="B56" s="8"/>
      <c r="C56" s="608"/>
      <c r="D56" s="6"/>
      <c r="E56" s="6"/>
      <c r="F56" s="6"/>
      <c r="G56" s="150"/>
      <c r="H56" s="8"/>
      <c r="I56" s="8"/>
      <c r="J56" s="616"/>
      <c r="K56" s="6"/>
      <c r="L56" s="6"/>
      <c r="M56" s="6"/>
      <c r="N56" s="151"/>
    </row>
    <row r="57" spans="1:14" ht="12.75" customHeight="1" x14ac:dyDescent="0.25">
      <c r="A57" s="30" t="s">
        <v>100</v>
      </c>
      <c r="B57" s="21"/>
      <c r="C57" s="17">
        <f>(C55-J55)</f>
        <v>-1045014</v>
      </c>
      <c r="D57" s="17">
        <f>(D55-K55)</f>
        <v>-334124</v>
      </c>
      <c r="E57" s="17">
        <f>(E55-L55)</f>
        <v>-270009</v>
      </c>
      <c r="F57" s="17">
        <f>(F55-M55)</f>
        <v>-17346</v>
      </c>
      <c r="G57" s="150">
        <f>(F57/E57)</f>
        <v>6.4242303034343307E-2</v>
      </c>
      <c r="H57" s="8"/>
      <c r="I57" s="8"/>
      <c r="J57" s="616"/>
      <c r="K57" s="6"/>
      <c r="L57" s="6"/>
      <c r="M57" s="6"/>
      <c r="N57" s="151"/>
    </row>
    <row r="58" spans="1:14" ht="12.75" customHeight="1" x14ac:dyDescent="0.25">
      <c r="A58" s="30"/>
      <c r="B58" s="21"/>
      <c r="C58" s="607"/>
      <c r="D58" s="17"/>
      <c r="E58" s="17"/>
      <c r="F58" s="17"/>
      <c r="G58" s="150"/>
      <c r="H58" s="435" t="s">
        <v>150</v>
      </c>
      <c r="I58" s="440"/>
      <c r="J58" s="615">
        <v>0</v>
      </c>
      <c r="K58" s="17">
        <v>0</v>
      </c>
      <c r="L58" s="17">
        <v>0</v>
      </c>
      <c r="M58" s="17">
        <v>0</v>
      </c>
      <c r="N58" s="151"/>
    </row>
    <row r="59" spans="1:14" ht="15" customHeight="1" x14ac:dyDescent="0.25">
      <c r="A59" s="20" t="s">
        <v>101</v>
      </c>
      <c r="B59" s="21"/>
      <c r="C59" s="607">
        <f>SUM(C60:C64)</f>
        <v>1120987</v>
      </c>
      <c r="D59" s="17">
        <f>SUM(D60:D64)</f>
        <v>350137</v>
      </c>
      <c r="E59" s="17">
        <f>SUM(E60:E64)</f>
        <v>421226</v>
      </c>
      <c r="F59" s="17">
        <f>SUM(F60:F63)</f>
        <v>421226</v>
      </c>
      <c r="G59" s="150">
        <f>(F59/E59)</f>
        <v>1</v>
      </c>
      <c r="H59" s="9"/>
      <c r="I59" s="31"/>
      <c r="J59" s="619"/>
      <c r="K59" s="17"/>
      <c r="L59" s="17"/>
      <c r="M59" s="17"/>
      <c r="N59" s="151"/>
    </row>
    <row r="60" spans="1:14" ht="12.75" customHeight="1" x14ac:dyDescent="0.25">
      <c r="A60" s="14"/>
      <c r="B60" s="8" t="s">
        <v>86</v>
      </c>
      <c r="C60" s="608">
        <v>1042367</v>
      </c>
      <c r="D60" s="6">
        <v>283067</v>
      </c>
      <c r="E60" s="6">
        <v>333025</v>
      </c>
      <c r="F60" s="6">
        <v>333025</v>
      </c>
      <c r="G60" s="150"/>
      <c r="H60" s="435" t="s">
        <v>548</v>
      </c>
      <c r="I60" s="440"/>
      <c r="J60" s="615">
        <v>13366</v>
      </c>
      <c r="K60" s="17">
        <v>16013</v>
      </c>
      <c r="L60" s="17">
        <v>19052</v>
      </c>
      <c r="M60" s="17">
        <v>19052</v>
      </c>
      <c r="N60" s="151">
        <f>(M60/L60)</f>
        <v>1</v>
      </c>
    </row>
    <row r="61" spans="1:14" ht="12.75" customHeight="1" x14ac:dyDescent="0.25">
      <c r="A61" s="14"/>
      <c r="B61" s="32" t="s">
        <v>87</v>
      </c>
      <c r="C61" s="609">
        <v>0</v>
      </c>
      <c r="D61" s="200"/>
      <c r="E61" s="200"/>
      <c r="F61" s="200"/>
      <c r="G61" s="150"/>
      <c r="H61" s="8"/>
      <c r="I61" s="8"/>
      <c r="J61" s="615"/>
      <c r="K61" s="17"/>
      <c r="L61" s="6"/>
      <c r="M61" s="6"/>
      <c r="N61" s="151"/>
    </row>
    <row r="62" spans="1:14" ht="12.75" customHeight="1" x14ac:dyDescent="0.25">
      <c r="A62" s="14"/>
      <c r="B62" s="8" t="s">
        <v>430</v>
      </c>
      <c r="C62" s="608">
        <v>62607</v>
      </c>
      <c r="D62" s="200">
        <v>67070</v>
      </c>
      <c r="E62" s="200">
        <v>65097</v>
      </c>
      <c r="F62" s="200">
        <v>65097</v>
      </c>
      <c r="G62" s="150">
        <v>1</v>
      </c>
      <c r="H62" s="435" t="s">
        <v>143</v>
      </c>
      <c r="I62" s="440"/>
      <c r="J62" s="615">
        <v>0</v>
      </c>
      <c r="K62" s="17">
        <v>0</v>
      </c>
      <c r="L62" s="17">
        <v>0</v>
      </c>
      <c r="M62" s="17">
        <v>0</v>
      </c>
      <c r="N62" s="151"/>
    </row>
    <row r="63" spans="1:14" ht="12.75" customHeight="1" x14ac:dyDescent="0.25">
      <c r="A63" s="14"/>
      <c r="B63" s="8" t="s">
        <v>148</v>
      </c>
      <c r="C63" s="608">
        <v>16013</v>
      </c>
      <c r="D63" s="200"/>
      <c r="E63" s="200">
        <v>23104</v>
      </c>
      <c r="F63" s="200">
        <v>23104</v>
      </c>
      <c r="G63" s="150">
        <f>(F63/E63)</f>
        <v>1</v>
      </c>
      <c r="H63" s="9"/>
      <c r="I63" s="9"/>
      <c r="J63" s="615"/>
      <c r="K63" s="17"/>
      <c r="L63" s="17"/>
      <c r="M63" s="17"/>
      <c r="N63" s="151"/>
    </row>
    <row r="64" spans="1:14" ht="12.75" customHeight="1" x14ac:dyDescent="0.25">
      <c r="A64" s="434"/>
      <c r="B64" s="435"/>
      <c r="C64" s="607"/>
      <c r="D64" s="200"/>
      <c r="E64" s="200"/>
      <c r="F64" s="201"/>
      <c r="G64" s="150"/>
      <c r="H64" s="435" t="s">
        <v>459</v>
      </c>
      <c r="I64" s="440"/>
      <c r="J64" s="615">
        <v>62607</v>
      </c>
      <c r="K64" s="17">
        <v>0</v>
      </c>
      <c r="L64" s="17">
        <v>132165</v>
      </c>
      <c r="M64" s="17">
        <v>132165</v>
      </c>
      <c r="N64" s="151">
        <f>(M64/L64)</f>
        <v>1</v>
      </c>
    </row>
    <row r="65" spans="1:14" ht="12.75" customHeight="1" x14ac:dyDescent="0.25">
      <c r="A65" s="14"/>
      <c r="B65" s="32"/>
      <c r="C65" s="609"/>
      <c r="D65" s="200"/>
      <c r="E65" s="200"/>
      <c r="F65" s="200"/>
      <c r="G65" s="150"/>
      <c r="H65" s="31"/>
      <c r="I65" s="9"/>
      <c r="J65" s="615"/>
      <c r="K65" s="17"/>
      <c r="L65" s="6"/>
      <c r="M65" s="6"/>
      <c r="N65" s="151"/>
    </row>
    <row r="66" spans="1:14" ht="12.75" customHeight="1" x14ac:dyDescent="0.25">
      <c r="A66" s="441" t="s">
        <v>88</v>
      </c>
      <c r="B66" s="442"/>
      <c r="C66" s="610"/>
      <c r="D66" s="201"/>
      <c r="E66" s="201"/>
      <c r="F66" s="201"/>
      <c r="G66" s="150"/>
      <c r="H66" s="9" t="s">
        <v>109</v>
      </c>
      <c r="I66" s="9"/>
      <c r="J66" s="615"/>
      <c r="K66" s="17"/>
      <c r="L66" s="17"/>
      <c r="M66" s="17"/>
      <c r="N66" s="151"/>
    </row>
    <row r="67" spans="1:14" ht="12.75" customHeight="1" x14ac:dyDescent="0.25">
      <c r="A67" s="33"/>
      <c r="B67" s="32"/>
      <c r="C67" s="609"/>
      <c r="D67" s="6"/>
      <c r="E67" s="6"/>
      <c r="F67" s="6"/>
      <c r="G67" s="150"/>
      <c r="H67" s="31"/>
      <c r="I67" s="9"/>
      <c r="J67" s="615"/>
      <c r="K67" s="17"/>
      <c r="L67" s="6"/>
      <c r="M67" s="6"/>
      <c r="N67" s="151"/>
    </row>
    <row r="68" spans="1:14" ht="12.75" customHeight="1" x14ac:dyDescent="0.25">
      <c r="A68" s="33"/>
      <c r="B68" s="32"/>
      <c r="C68" s="609"/>
      <c r="D68" s="6"/>
      <c r="E68" s="6"/>
      <c r="F68" s="6"/>
      <c r="G68" s="150"/>
      <c r="H68" s="435" t="s">
        <v>149</v>
      </c>
      <c r="I68" s="440"/>
      <c r="J68" s="616"/>
      <c r="K68" s="17"/>
      <c r="L68" s="17"/>
      <c r="M68" s="17"/>
      <c r="N68" s="151"/>
    </row>
    <row r="69" spans="1:14" ht="12.75" customHeight="1" x14ac:dyDescent="0.25">
      <c r="A69" s="33"/>
      <c r="B69" s="32"/>
      <c r="C69" s="609"/>
      <c r="D69" s="6"/>
      <c r="E69" s="6"/>
      <c r="F69" s="6"/>
      <c r="G69" s="150"/>
      <c r="H69" s="31"/>
      <c r="I69" s="9"/>
      <c r="J69" s="615"/>
      <c r="K69" s="17"/>
      <c r="L69" s="6"/>
      <c r="M69" s="6"/>
      <c r="N69" s="151"/>
    </row>
    <row r="70" spans="1:14" ht="15" customHeight="1" x14ac:dyDescent="0.25">
      <c r="A70" s="434" t="s">
        <v>91</v>
      </c>
      <c r="B70" s="440"/>
      <c r="C70" s="607">
        <f>SUM(C59,C66)</f>
        <v>1120987</v>
      </c>
      <c r="D70" s="17">
        <f>SUM(D59,D66)</f>
        <v>350137</v>
      </c>
      <c r="E70" s="17">
        <f>SUM(E59)</f>
        <v>421226</v>
      </c>
      <c r="F70" s="17">
        <f>SUM(F59+F64+F66)</f>
        <v>421226</v>
      </c>
      <c r="G70" s="150">
        <f>(F70/E70)</f>
        <v>1</v>
      </c>
      <c r="H70" s="9" t="s">
        <v>92</v>
      </c>
      <c r="I70" s="17"/>
      <c r="J70" s="615">
        <f>SUM(J58:J69)</f>
        <v>75973</v>
      </c>
      <c r="K70" s="17">
        <f>SUM(K58:K69)</f>
        <v>16013</v>
      </c>
      <c r="L70" s="17">
        <f>SUM(L58:L68)</f>
        <v>151217</v>
      </c>
      <c r="M70" s="17">
        <v>151217</v>
      </c>
      <c r="N70" s="151">
        <f>(M70/L70)</f>
        <v>1</v>
      </c>
    </row>
    <row r="71" spans="1:14" ht="12.75" customHeight="1" thickBot="1" x14ac:dyDescent="0.3">
      <c r="A71" s="438"/>
      <c r="B71" s="439"/>
      <c r="C71" s="611"/>
      <c r="D71" s="147"/>
      <c r="E71" s="147"/>
      <c r="F71" s="147"/>
      <c r="G71" s="152"/>
      <c r="H71" s="145"/>
      <c r="I71" s="146"/>
      <c r="J71" s="620"/>
      <c r="K71" s="147"/>
      <c r="L71" s="147"/>
      <c r="M71" s="147"/>
      <c r="N71" s="153"/>
    </row>
    <row r="72" spans="1:14" ht="19.5" customHeight="1" thickBot="1" x14ac:dyDescent="0.3">
      <c r="A72" s="148" t="s">
        <v>75</v>
      </c>
      <c r="B72" s="149"/>
      <c r="C72" s="612">
        <f>SUM(C55,C70)</f>
        <v>2057802</v>
      </c>
      <c r="D72" s="149">
        <f>SUM(D55,D70)</f>
        <v>1691174</v>
      </c>
      <c r="E72" s="149">
        <f>SUM(E55,E70)</f>
        <v>1941518</v>
      </c>
      <c r="F72" s="149">
        <f>SUM(F55,F70)</f>
        <v>1442425</v>
      </c>
      <c r="G72" s="154">
        <f>(F72/E72)</f>
        <v>0.74293671240750792</v>
      </c>
      <c r="H72" s="450" t="s">
        <v>54</v>
      </c>
      <c r="I72" s="451"/>
      <c r="J72" s="621">
        <f>(J55+J70)</f>
        <v>2057802</v>
      </c>
      <c r="K72" s="149">
        <f>(K55+K70)</f>
        <v>1691174</v>
      </c>
      <c r="L72" s="149">
        <f>(L55+L70)</f>
        <v>1941518</v>
      </c>
      <c r="M72" s="149">
        <f>(M55+M70)</f>
        <v>1189762</v>
      </c>
      <c r="N72" s="155">
        <f>(M72/L72)</f>
        <v>0.61279988132996965</v>
      </c>
    </row>
    <row r="73" spans="1:14" ht="15" customHeight="1" x14ac:dyDescent="0.25"/>
    <row r="74" spans="1:14" ht="15" customHeight="1" x14ac:dyDescent="0.25"/>
    <row r="75" spans="1:14" ht="15" customHeight="1" x14ac:dyDescent="0.25"/>
    <row r="76" spans="1:14" ht="27" customHeight="1" x14ac:dyDescent="0.25">
      <c r="H76" s="7"/>
    </row>
    <row r="77" spans="1:14" ht="15" customHeight="1" x14ac:dyDescent="0.25"/>
    <row r="78" spans="1:14" ht="15" customHeight="1" x14ac:dyDescent="0.25"/>
    <row r="79" spans="1:14" ht="15" customHeight="1" x14ac:dyDescent="0.25"/>
    <row r="80" spans="1:14" ht="15" customHeight="1" x14ac:dyDescent="0.25">
      <c r="M80" s="10"/>
    </row>
    <row r="81" spans="1:7" ht="15" customHeight="1" x14ac:dyDescent="0.25">
      <c r="A81" s="7"/>
      <c r="B81" s="7"/>
      <c r="C81" s="7"/>
      <c r="D81" s="34"/>
      <c r="E81" s="34"/>
      <c r="F81" s="34"/>
      <c r="G81" s="34"/>
    </row>
    <row r="82" spans="1:7" ht="15" customHeight="1" x14ac:dyDescent="0.25"/>
    <row r="83" spans="1:7" ht="12.75" customHeight="1" x14ac:dyDescent="0.25"/>
  </sheetData>
  <mergeCells count="17">
    <mergeCell ref="H72:I72"/>
    <mergeCell ref="H62:I62"/>
    <mergeCell ref="H60:I60"/>
    <mergeCell ref="H58:I58"/>
    <mergeCell ref="H64:I64"/>
    <mergeCell ref="A64:B64"/>
    <mergeCell ref="A2:M2"/>
    <mergeCell ref="A71:B71"/>
    <mergeCell ref="A70:B70"/>
    <mergeCell ref="A66:B66"/>
    <mergeCell ref="A5:B5"/>
    <mergeCell ref="H68:I68"/>
    <mergeCell ref="H5:I5"/>
    <mergeCell ref="A4:F4"/>
    <mergeCell ref="H4:M4"/>
    <mergeCell ref="H12:I12"/>
    <mergeCell ref="H55:I55"/>
  </mergeCells>
  <phoneticPr fontId="23" type="noConversion"/>
  <printOptions horizontalCentered="1"/>
  <pageMargins left="0.78740157480314965" right="0.78740157480314965" top="0.35433070866141736" bottom="0.27559055118110237" header="0.23622047244094491" footer="0.15748031496062992"/>
  <pageSetup paperSize="9" scale="50" orientation="landscape" r:id="rId1"/>
  <headerFooter alignWithMargins="0">
    <oddHeader xml:space="preserve">&amp;L 1. melléklet a .....  önkormányzati rendelethez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9E6D-ACFF-4620-A739-D1CAD2BD081C}">
  <sheetPr>
    <tabColor rgb="FF92D050"/>
    <pageSetUpPr fitToPage="1"/>
  </sheetPr>
  <dimension ref="A1:G33"/>
  <sheetViews>
    <sheetView zoomScale="70" zoomScaleNormal="70" zoomScaleSheetLayoutView="112" workbookViewId="0">
      <selection activeCell="A13" sqref="A13"/>
    </sheetView>
  </sheetViews>
  <sheetFormatPr defaultRowHeight="17.25" x14ac:dyDescent="0.3"/>
  <cols>
    <col min="1" max="1" width="57.5703125" style="2" customWidth="1"/>
    <col min="2" max="3" width="16.7109375" style="2" customWidth="1"/>
    <col min="4" max="4" width="17" style="2" customWidth="1"/>
    <col min="5" max="16384" width="9.140625" style="2"/>
  </cols>
  <sheetData>
    <row r="1" spans="1:4" ht="15" customHeight="1" x14ac:dyDescent="0.3">
      <c r="A1" s="535" t="s">
        <v>473</v>
      </c>
      <c r="B1" s="535"/>
      <c r="C1" s="535"/>
      <c r="D1" s="535"/>
    </row>
    <row r="2" spans="1:4" ht="15" customHeight="1" x14ac:dyDescent="0.3">
      <c r="A2" s="535"/>
      <c r="B2" s="535"/>
      <c r="C2" s="535"/>
      <c r="D2" s="535"/>
    </row>
    <row r="3" spans="1:4" ht="15" customHeight="1" x14ac:dyDescent="0.3">
      <c r="A3" s="99"/>
      <c r="B3" s="99"/>
    </row>
    <row r="4" spans="1:4" ht="14.25" customHeight="1" thickBot="1" x14ac:dyDescent="0.35">
      <c r="A4" s="1"/>
    </row>
    <row r="5" spans="1:4" ht="22.5" customHeight="1" x14ac:dyDescent="0.3">
      <c r="A5" s="539" t="s">
        <v>2</v>
      </c>
      <c r="B5" s="541" t="s">
        <v>80</v>
      </c>
      <c r="C5" s="541" t="s">
        <v>161</v>
      </c>
      <c r="D5" s="543" t="s">
        <v>152</v>
      </c>
    </row>
    <row r="6" spans="1:4" ht="15" customHeight="1" thickBot="1" x14ac:dyDescent="0.35">
      <c r="A6" s="540"/>
      <c r="B6" s="542"/>
      <c r="C6" s="542"/>
      <c r="D6" s="544"/>
    </row>
    <row r="7" spans="1:4" ht="28.5" customHeight="1" x14ac:dyDescent="0.3">
      <c r="A7" s="394" t="s">
        <v>232</v>
      </c>
      <c r="B7" s="123"/>
      <c r="C7" s="392"/>
      <c r="D7" s="393"/>
    </row>
    <row r="8" spans="1:4" ht="28.5" customHeight="1" x14ac:dyDescent="0.3">
      <c r="A8" s="399" t="s">
        <v>525</v>
      </c>
      <c r="B8" s="400">
        <v>1</v>
      </c>
      <c r="C8" s="401">
        <v>1</v>
      </c>
      <c r="D8" s="402">
        <v>1</v>
      </c>
    </row>
    <row r="9" spans="1:4" ht="28.5" customHeight="1" x14ac:dyDescent="0.3">
      <c r="A9" s="395" t="s">
        <v>526</v>
      </c>
      <c r="B9" s="403">
        <v>7</v>
      </c>
      <c r="C9" s="401">
        <v>7</v>
      </c>
      <c r="D9" s="402">
        <v>5</v>
      </c>
    </row>
    <row r="10" spans="1:4" ht="33" customHeight="1" x14ac:dyDescent="0.3">
      <c r="A10" s="395" t="s">
        <v>527</v>
      </c>
      <c r="B10" s="403">
        <v>1</v>
      </c>
      <c r="C10" s="401">
        <v>1</v>
      </c>
      <c r="D10" s="402">
        <v>1</v>
      </c>
    </row>
    <row r="11" spans="1:4" ht="28.5" customHeight="1" x14ac:dyDescent="0.3">
      <c r="A11" s="395" t="s">
        <v>528</v>
      </c>
      <c r="B11" s="403">
        <v>2</v>
      </c>
      <c r="C11" s="401">
        <v>2</v>
      </c>
      <c r="D11" s="402">
        <v>2</v>
      </c>
    </row>
    <row r="12" spans="1:4" ht="28.5" customHeight="1" x14ac:dyDescent="0.3">
      <c r="A12" s="395" t="s">
        <v>529</v>
      </c>
      <c r="B12" s="403">
        <v>0.25</v>
      </c>
      <c r="C12" s="416">
        <v>0.25</v>
      </c>
      <c r="D12" s="417">
        <v>0.25</v>
      </c>
    </row>
    <row r="13" spans="1:4" ht="28.5" customHeight="1" x14ac:dyDescent="0.3">
      <c r="A13" s="395" t="s">
        <v>530</v>
      </c>
      <c r="B13" s="403">
        <v>1.25</v>
      </c>
      <c r="C13" s="416">
        <v>1.25</v>
      </c>
      <c r="D13" s="417">
        <v>1.25</v>
      </c>
    </row>
    <row r="14" spans="1:4" ht="28.5" customHeight="1" x14ac:dyDescent="0.3">
      <c r="A14" s="395" t="s">
        <v>531</v>
      </c>
      <c r="B14" s="403">
        <v>1</v>
      </c>
      <c r="C14" s="416">
        <v>1</v>
      </c>
      <c r="D14" s="417">
        <v>1</v>
      </c>
    </row>
    <row r="15" spans="1:4" ht="28.5" customHeight="1" x14ac:dyDescent="0.3">
      <c r="A15" s="395" t="s">
        <v>532</v>
      </c>
      <c r="B15" s="403">
        <v>1</v>
      </c>
      <c r="C15" s="416">
        <v>1</v>
      </c>
      <c r="D15" s="417">
        <v>1</v>
      </c>
    </row>
    <row r="16" spans="1:4" ht="28.5" customHeight="1" x14ac:dyDescent="0.3">
      <c r="A16" s="395" t="s">
        <v>533</v>
      </c>
      <c r="B16" s="403">
        <v>2</v>
      </c>
      <c r="C16" s="403">
        <v>2</v>
      </c>
      <c r="D16" s="418">
        <v>2</v>
      </c>
    </row>
    <row r="17" spans="1:7" ht="28.5" customHeight="1" x14ac:dyDescent="0.3">
      <c r="A17" s="395" t="s">
        <v>534</v>
      </c>
      <c r="B17" s="403">
        <v>1.75</v>
      </c>
      <c r="C17" s="404">
        <v>1.75</v>
      </c>
      <c r="D17" s="405">
        <v>1.75</v>
      </c>
    </row>
    <row r="18" spans="1:7" ht="28.5" customHeight="1" x14ac:dyDescent="0.3">
      <c r="A18" s="396" t="s">
        <v>93</v>
      </c>
      <c r="B18" s="419">
        <f>SUM(B8:B17)</f>
        <v>18.25</v>
      </c>
      <c r="C18" s="412">
        <f>SUM(C8:C17)</f>
        <v>18.25</v>
      </c>
      <c r="D18" s="413">
        <f>SUM(D8:D17)</f>
        <v>16.25</v>
      </c>
    </row>
    <row r="19" spans="1:7" ht="28.5" customHeight="1" x14ac:dyDescent="0.3">
      <c r="A19" s="395"/>
      <c r="B19" s="403"/>
      <c r="C19" s="404"/>
      <c r="D19" s="405"/>
    </row>
    <row r="20" spans="1:7" ht="28.5" customHeight="1" x14ac:dyDescent="0.3">
      <c r="A20" s="397" t="s">
        <v>499</v>
      </c>
      <c r="B20" s="403"/>
      <c r="C20" s="404"/>
      <c r="D20" s="405"/>
    </row>
    <row r="21" spans="1:7" ht="28.5" customHeight="1" x14ac:dyDescent="0.3">
      <c r="A21" s="395" t="s">
        <v>3</v>
      </c>
      <c r="B21" s="406">
        <v>12</v>
      </c>
      <c r="C21" s="401">
        <v>12</v>
      </c>
      <c r="D21" s="402">
        <v>11</v>
      </c>
    </row>
    <row r="22" spans="1:7" ht="42.75" customHeight="1" x14ac:dyDescent="0.3">
      <c r="A22" s="395" t="s">
        <v>0</v>
      </c>
      <c r="B22" s="407">
        <v>0</v>
      </c>
      <c r="C22" s="401">
        <v>0</v>
      </c>
      <c r="D22" s="402">
        <v>0</v>
      </c>
    </row>
    <row r="23" spans="1:7" ht="28.5" customHeight="1" x14ac:dyDescent="0.3">
      <c r="A23" s="396" t="s">
        <v>93</v>
      </c>
      <c r="B23" s="408">
        <f>SUM(B21:B22)</f>
        <v>12</v>
      </c>
      <c r="C23" s="409">
        <f>SUM(C21:C22)</f>
        <v>12</v>
      </c>
      <c r="D23" s="410">
        <f>SUM(D21:D22)</f>
        <v>11</v>
      </c>
    </row>
    <row r="24" spans="1:7" ht="28.5" customHeight="1" x14ac:dyDescent="0.3">
      <c r="A24" s="397"/>
      <c r="B24" s="411"/>
      <c r="C24" s="401"/>
      <c r="D24" s="402"/>
    </row>
    <row r="25" spans="1:7" ht="28.5" customHeight="1" x14ac:dyDescent="0.3">
      <c r="A25" s="397" t="s">
        <v>498</v>
      </c>
      <c r="B25" s="408"/>
      <c r="C25" s="412"/>
      <c r="D25" s="413"/>
    </row>
    <row r="26" spans="1:7" ht="28.5" customHeight="1" x14ac:dyDescent="0.3">
      <c r="A26" s="395" t="s">
        <v>1</v>
      </c>
      <c r="B26" s="411">
        <v>13</v>
      </c>
      <c r="C26" s="401">
        <v>13</v>
      </c>
      <c r="D26" s="402">
        <v>13</v>
      </c>
    </row>
    <row r="27" spans="1:7" ht="39.75" customHeight="1" x14ac:dyDescent="0.3">
      <c r="A27" s="395" t="s">
        <v>524</v>
      </c>
      <c r="B27" s="411">
        <v>21</v>
      </c>
      <c r="C27" s="401">
        <v>21</v>
      </c>
      <c r="D27" s="402">
        <v>21</v>
      </c>
    </row>
    <row r="28" spans="1:7" ht="39.75" customHeight="1" x14ac:dyDescent="0.3">
      <c r="A28" s="395" t="s">
        <v>0</v>
      </c>
      <c r="B28" s="408">
        <v>1</v>
      </c>
      <c r="C28" s="412">
        <v>1</v>
      </c>
      <c r="D28" s="413">
        <v>1</v>
      </c>
    </row>
    <row r="29" spans="1:7" ht="39.75" customHeight="1" x14ac:dyDescent="0.3">
      <c r="A29" s="396" t="s">
        <v>93</v>
      </c>
      <c r="B29" s="408">
        <f>SUM(B26:B28)</f>
        <v>35</v>
      </c>
      <c r="C29" s="408">
        <f t="shared" ref="C29:D29" si="0">SUM(C26:C28)</f>
        <v>35</v>
      </c>
      <c r="D29" s="410">
        <f t="shared" si="0"/>
        <v>35</v>
      </c>
      <c r="G29" s="2">
        <v>35</v>
      </c>
    </row>
    <row r="30" spans="1:7" ht="28.5" customHeight="1" thickBot="1" x14ac:dyDescent="0.35">
      <c r="A30" s="397"/>
      <c r="B30" s="411"/>
      <c r="C30" s="401"/>
      <c r="D30" s="402"/>
    </row>
    <row r="31" spans="1:7" ht="28.5" customHeight="1" thickBot="1" x14ac:dyDescent="0.35">
      <c r="A31" s="398" t="s">
        <v>128</v>
      </c>
      <c r="B31" s="414">
        <f>+B16+B23+B29</f>
        <v>49</v>
      </c>
      <c r="C31" s="414">
        <f t="shared" ref="C31:D31" si="1">+C16+C23+C29</f>
        <v>49</v>
      </c>
      <c r="D31" s="415">
        <f t="shared" si="1"/>
        <v>48</v>
      </c>
    </row>
    <row r="32" spans="1:7" x14ac:dyDescent="0.3">
      <c r="A32" s="124"/>
      <c r="B32" s="125"/>
    </row>
    <row r="33" spans="1:1" x14ac:dyDescent="0.3">
      <c r="A33" s="107"/>
    </row>
  </sheetData>
  <mergeCells count="5">
    <mergeCell ref="A1:D2"/>
    <mergeCell ref="A5:A6"/>
    <mergeCell ref="B5:B6"/>
    <mergeCell ref="C5:C6"/>
    <mergeCell ref="D5:D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>
    <oddHeader xml:space="preserve">&amp;L 10. melléklet a .............. 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648B-A404-4098-9DE9-C078983D7CD8}">
  <sheetPr>
    <tabColor rgb="FF92D050"/>
  </sheetPr>
  <dimension ref="A1:I21"/>
  <sheetViews>
    <sheetView zoomScaleNormal="100" zoomScaleSheetLayoutView="100" workbookViewId="0">
      <selection activeCell="A2" sqref="A2:C3"/>
    </sheetView>
  </sheetViews>
  <sheetFormatPr defaultColWidth="11.5703125" defaultRowHeight="14.85" customHeight="1" x14ac:dyDescent="0.3"/>
  <cols>
    <col min="1" max="1" width="31.140625" style="131" customWidth="1"/>
    <col min="2" max="2" width="33.7109375" style="131" customWidth="1"/>
    <col min="3" max="3" width="23.28515625" style="131" customWidth="1"/>
    <col min="4" max="4" width="11.42578125" style="131" customWidth="1"/>
    <col min="5" max="6" width="11.5703125" style="131" customWidth="1"/>
    <col min="7" max="7" width="10.85546875" style="131" customWidth="1"/>
    <col min="8" max="8" width="11" style="131" customWidth="1"/>
    <col min="9" max="9" width="13.7109375" style="131" customWidth="1"/>
    <col min="10" max="11" width="13.42578125" style="2" customWidth="1"/>
    <col min="12" max="16384" width="11.5703125" style="2"/>
  </cols>
  <sheetData>
    <row r="1" spans="1:9" s="126" customFormat="1" ht="15" x14ac:dyDescent="0.2">
      <c r="A1" s="547" t="s">
        <v>232</v>
      </c>
      <c r="B1" s="547"/>
      <c r="C1" s="547"/>
    </row>
    <row r="2" spans="1:9" s="126" customFormat="1" ht="25.5" customHeight="1" x14ac:dyDescent="0.2">
      <c r="A2" s="535" t="s">
        <v>523</v>
      </c>
      <c r="B2" s="535"/>
      <c r="C2" s="535"/>
    </row>
    <row r="3" spans="1:9" s="126" customFormat="1" ht="25.5" customHeight="1" x14ac:dyDescent="0.2">
      <c r="A3" s="535"/>
      <c r="B3" s="535"/>
      <c r="C3" s="535"/>
    </row>
    <row r="4" spans="1:9" s="126" customFormat="1" ht="25.5" customHeight="1" x14ac:dyDescent="0.2">
      <c r="A4" s="99"/>
      <c r="B4" s="239"/>
      <c r="C4" s="239"/>
    </row>
    <row r="5" spans="1:9" s="126" customFormat="1" ht="18" thickBot="1" x14ac:dyDescent="0.35">
      <c r="C5" s="127" t="s">
        <v>233</v>
      </c>
    </row>
    <row r="6" spans="1:9" s="126" customFormat="1" ht="15" x14ac:dyDescent="0.2">
      <c r="A6" s="548" t="s">
        <v>77</v>
      </c>
      <c r="B6" s="550" t="s">
        <v>234</v>
      </c>
      <c r="C6" s="552" t="s">
        <v>113</v>
      </c>
    </row>
    <row r="7" spans="1:9" s="126" customFormat="1" ht="15.75" thickBot="1" x14ac:dyDescent="0.25">
      <c r="A7" s="549"/>
      <c r="B7" s="551"/>
      <c r="C7" s="553"/>
    </row>
    <row r="8" spans="1:9" s="126" customFormat="1" ht="17.25" x14ac:dyDescent="0.3">
      <c r="A8" s="108"/>
      <c r="B8" s="109"/>
      <c r="C8" s="114"/>
    </row>
    <row r="9" spans="1:9" s="126" customFormat="1" ht="63.75" customHeight="1" x14ac:dyDescent="0.2">
      <c r="A9" s="211" t="s">
        <v>517</v>
      </c>
      <c r="B9" s="212" t="s">
        <v>518</v>
      </c>
      <c r="C9" s="213">
        <v>360</v>
      </c>
    </row>
    <row r="10" spans="1:9" s="126" customFormat="1" ht="56.25" customHeight="1" x14ac:dyDescent="0.2">
      <c r="A10" s="211" t="s">
        <v>519</v>
      </c>
      <c r="B10" s="212" t="s">
        <v>520</v>
      </c>
      <c r="C10" s="214">
        <v>0</v>
      </c>
    </row>
    <row r="11" spans="1:9" s="126" customFormat="1" ht="69.75" thickBot="1" x14ac:dyDescent="0.25">
      <c r="A11" s="215" t="s">
        <v>521</v>
      </c>
      <c r="B11" s="212" t="s">
        <v>522</v>
      </c>
      <c r="C11" s="216">
        <v>738</v>
      </c>
    </row>
    <row r="12" spans="1:9" s="126" customFormat="1" ht="15.75" thickBot="1" x14ac:dyDescent="0.25">
      <c r="A12" s="128" t="s">
        <v>235</v>
      </c>
      <c r="B12" s="129"/>
      <c r="C12" s="130">
        <f>SUM(C9:C11)</f>
        <v>1098</v>
      </c>
    </row>
    <row r="14" spans="1:9" ht="14.85" customHeight="1" x14ac:dyDescent="0.3">
      <c r="A14" s="132"/>
      <c r="B14" s="2"/>
      <c r="C14" s="554"/>
      <c r="D14" s="554"/>
      <c r="E14" s="554"/>
      <c r="F14" s="554"/>
      <c r="G14" s="554"/>
      <c r="H14" s="554"/>
      <c r="I14" s="536"/>
    </row>
    <row r="16" spans="1:9" ht="14.85" customHeight="1" x14ac:dyDescent="0.3">
      <c r="A16" s="2"/>
      <c r="B16" s="133"/>
      <c r="C16" s="545"/>
      <c r="D16" s="546"/>
      <c r="E16" s="546"/>
      <c r="F16" s="546"/>
      <c r="G16" s="546"/>
      <c r="H16" s="546"/>
      <c r="I16" s="536"/>
    </row>
    <row r="17" spans="1:9" ht="14.85" customHeight="1" x14ac:dyDescent="0.3">
      <c r="A17" s="133"/>
      <c r="B17" s="133"/>
      <c r="C17" s="545"/>
      <c r="D17" s="546"/>
      <c r="E17" s="546"/>
      <c r="F17" s="546"/>
      <c r="G17" s="546"/>
      <c r="H17" s="546"/>
      <c r="I17" s="536"/>
    </row>
    <row r="18" spans="1:9" s="4" customFormat="1" ht="51.75" customHeight="1" x14ac:dyDescent="0.2">
      <c r="A18" s="134"/>
      <c r="B18" s="134"/>
      <c r="C18" s="545"/>
      <c r="D18" s="135"/>
      <c r="E18" s="135"/>
      <c r="F18" s="135"/>
      <c r="G18" s="136"/>
      <c r="H18" s="136"/>
      <c r="I18" s="135"/>
    </row>
    <row r="19" spans="1:9" ht="14.85" customHeight="1" x14ac:dyDescent="0.3">
      <c r="A19" s="2"/>
      <c r="B19" s="2"/>
      <c r="C19" s="137"/>
    </row>
    <row r="20" spans="1:9" ht="14.85" customHeight="1" x14ac:dyDescent="0.3">
      <c r="A20" s="2"/>
      <c r="B20" s="2"/>
      <c r="C20" s="137"/>
      <c r="D20" s="138"/>
      <c r="E20" s="138"/>
      <c r="F20" s="138"/>
      <c r="G20" s="139"/>
      <c r="H20" s="139"/>
      <c r="I20" s="140"/>
    </row>
    <row r="21" spans="1:9" ht="14.85" customHeight="1" x14ac:dyDescent="0.3">
      <c r="A21" s="2"/>
      <c r="B21" s="2"/>
      <c r="C21" s="137"/>
      <c r="D21" s="138"/>
      <c r="E21" s="138"/>
      <c r="F21" s="138"/>
      <c r="G21" s="138"/>
      <c r="H21" s="138"/>
      <c r="I21" s="140"/>
    </row>
  </sheetData>
  <mergeCells count="9">
    <mergeCell ref="C16:C18"/>
    <mergeCell ref="D16:I16"/>
    <mergeCell ref="D17:I17"/>
    <mergeCell ref="A1:C1"/>
    <mergeCell ref="A2:C3"/>
    <mergeCell ref="A6:A7"/>
    <mergeCell ref="B6:B7"/>
    <mergeCell ref="C6:C7"/>
    <mergeCell ref="C14:I14"/>
  </mergeCells>
  <printOptions horizontalCentered="1"/>
  <pageMargins left="0.23622047244094491" right="0.23622047244094491" top="0.62992125984251968" bottom="0.86614173228346458" header="0.19685039370078741" footer="0.19685039370078741"/>
  <pageSetup paperSize="9" orientation="portrait" r:id="rId1"/>
  <headerFooter alignWithMargins="0">
    <oddHeader xml:space="preserve">&amp;L 11. melléklet a ........... 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D7"/>
  <sheetViews>
    <sheetView zoomScaleNormal="100" zoomScaleSheetLayoutView="100" workbookViewId="0">
      <selection activeCell="A2" sqref="A2"/>
    </sheetView>
  </sheetViews>
  <sheetFormatPr defaultRowHeight="17.25" x14ac:dyDescent="0.3"/>
  <cols>
    <col min="1" max="1" width="110.85546875" style="101" customWidth="1"/>
    <col min="2" max="2" width="14" style="102" customWidth="1"/>
    <col min="3" max="3" width="14" style="100" customWidth="1"/>
    <col min="4" max="4" width="14" style="102" customWidth="1"/>
    <col min="5" max="16384" width="9.140625" style="100"/>
  </cols>
  <sheetData>
    <row r="1" spans="1:4" ht="21.75" customHeight="1" x14ac:dyDescent="0.3">
      <c r="A1" s="532" t="s">
        <v>471</v>
      </c>
      <c r="B1" s="532"/>
      <c r="C1" s="536"/>
      <c r="D1" s="536"/>
    </row>
    <row r="2" spans="1:4" ht="21.75" customHeight="1" x14ac:dyDescent="0.3">
      <c r="A2" s="169"/>
      <c r="B2" s="169"/>
      <c r="C2" s="2"/>
      <c r="D2" s="2"/>
    </row>
    <row r="3" spans="1:4" ht="21.75" customHeight="1" x14ac:dyDescent="0.3">
      <c r="A3" s="169"/>
      <c r="B3" s="169"/>
      <c r="C3" s="2"/>
      <c r="D3" s="2"/>
    </row>
    <row r="4" spans="1:4" ht="21.75" customHeight="1" x14ac:dyDescent="0.3">
      <c r="A4" s="169"/>
      <c r="B4" s="169"/>
      <c r="C4" s="2"/>
      <c r="D4" s="2"/>
    </row>
    <row r="5" spans="1:4" ht="21.75" customHeight="1" x14ac:dyDescent="0.3">
      <c r="A5" s="169"/>
      <c r="B5" s="169"/>
      <c r="C5" s="2"/>
      <c r="D5" s="2"/>
    </row>
    <row r="6" spans="1:4" ht="21.75" customHeight="1" x14ac:dyDescent="0.3">
      <c r="A6" s="169"/>
      <c r="B6" s="169"/>
      <c r="C6" s="2"/>
      <c r="D6" s="2"/>
    </row>
    <row r="7" spans="1:4" x14ac:dyDescent="0.3">
      <c r="A7" s="555" t="s">
        <v>472</v>
      </c>
      <c r="B7" s="556"/>
      <c r="C7" s="556"/>
      <c r="D7" s="556"/>
    </row>
  </sheetData>
  <mergeCells count="2">
    <mergeCell ref="A1:D1"/>
    <mergeCell ref="A7:D7"/>
  </mergeCells>
  <phoneticPr fontId="0" type="noConversion"/>
  <printOptions horizontalCentered="1"/>
  <pageMargins left="0.47244094488188981" right="0.23622047244094491" top="0.94488188976377963" bottom="0.43307086614173229" header="0.51181102362204722" footer="0.39370078740157483"/>
  <pageSetup paperSize="9" scale="59" orientation="portrait" r:id="rId1"/>
  <headerFooter alignWithMargins="0">
    <oddHeader xml:space="preserve">&amp;L 12. melléklet a ..............  önkormányzati rendelethez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38"/>
  <sheetViews>
    <sheetView zoomScaleNormal="100" zoomScaleSheetLayoutView="100" workbookViewId="0">
      <selection activeCell="D2" sqref="D2"/>
    </sheetView>
  </sheetViews>
  <sheetFormatPr defaultRowHeight="15" x14ac:dyDescent="0.2"/>
  <cols>
    <col min="1" max="1" width="73.5703125" style="116" customWidth="1"/>
    <col min="2" max="2" width="14.42578125" style="116" customWidth="1"/>
    <col min="3" max="3" width="15.28515625" style="116" customWidth="1"/>
    <col min="4" max="4" width="13.5703125" style="116" customWidth="1"/>
    <col min="5" max="5" width="13.28515625" style="116" customWidth="1"/>
    <col min="6" max="6" width="12.7109375" style="116" customWidth="1"/>
    <col min="7" max="8" width="15.42578125" style="116" customWidth="1"/>
    <col min="9" max="9" width="19.140625" style="116" customWidth="1"/>
    <col min="10" max="10" width="10.7109375" style="116" customWidth="1"/>
    <col min="11" max="11" width="12.7109375" style="116" customWidth="1"/>
    <col min="12" max="12" width="13" style="116" customWidth="1"/>
    <col min="13" max="13" width="15.5703125" style="116" customWidth="1"/>
    <col min="14" max="14" width="15" style="116" customWidth="1"/>
    <col min="15" max="16384" width="9.140625" style="116"/>
  </cols>
  <sheetData>
    <row r="1" spans="1:11" s="115" customFormat="1" ht="15.75" x14ac:dyDescent="0.25">
      <c r="A1" s="557" t="s">
        <v>463</v>
      </c>
      <c r="B1" s="557"/>
      <c r="C1" s="557"/>
      <c r="D1" s="557"/>
      <c r="E1" s="557"/>
      <c r="F1" s="557"/>
      <c r="G1" s="557"/>
      <c r="H1" s="557"/>
      <c r="I1" s="557"/>
    </row>
    <row r="2" spans="1:11" s="115" customFormat="1" ht="17.25" x14ac:dyDescent="0.3">
      <c r="A2" s="2"/>
      <c r="B2" s="2"/>
      <c r="C2" s="2"/>
      <c r="D2" s="2"/>
      <c r="E2" s="2"/>
      <c r="F2" s="2"/>
      <c r="G2" s="2" t="s">
        <v>252</v>
      </c>
      <c r="H2" s="2"/>
      <c r="I2" s="2"/>
    </row>
    <row r="3" spans="1:11" s="115" customFormat="1" ht="18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11" s="115" customFormat="1" ht="15.75" customHeight="1" x14ac:dyDescent="0.25">
      <c r="A4" s="560" t="s">
        <v>77</v>
      </c>
      <c r="B4" s="558" t="s">
        <v>81</v>
      </c>
      <c r="C4" s="485"/>
      <c r="D4" s="558" t="s">
        <v>153</v>
      </c>
      <c r="E4" s="559"/>
      <c r="F4" s="558" t="s">
        <v>154</v>
      </c>
      <c r="G4" s="559"/>
      <c r="H4" s="558" t="s">
        <v>113</v>
      </c>
      <c r="I4" s="523"/>
    </row>
    <row r="5" spans="1:11" s="115" customFormat="1" ht="16.5" thickBot="1" x14ac:dyDescent="0.3">
      <c r="A5" s="561"/>
      <c r="B5" s="164" t="s">
        <v>238</v>
      </c>
      <c r="C5" s="164" t="s">
        <v>239</v>
      </c>
      <c r="D5" s="164" t="s">
        <v>238</v>
      </c>
      <c r="E5" s="164" t="s">
        <v>239</v>
      </c>
      <c r="F5" s="164" t="s">
        <v>238</v>
      </c>
      <c r="G5" s="164" t="s">
        <v>239</v>
      </c>
      <c r="H5" s="164" t="s">
        <v>238</v>
      </c>
      <c r="I5" s="188" t="s">
        <v>239</v>
      </c>
    </row>
    <row r="6" spans="1:11" s="115" customFormat="1" ht="17.25" x14ac:dyDescent="0.3">
      <c r="A6" s="108" t="s">
        <v>162</v>
      </c>
      <c r="B6" s="240">
        <v>1768</v>
      </c>
      <c r="C6" s="240">
        <v>886</v>
      </c>
      <c r="D6" s="241"/>
      <c r="E6" s="241"/>
      <c r="F6" s="241"/>
      <c r="G6" s="241"/>
      <c r="H6" s="240">
        <f>(B6+D6+F6)</f>
        <v>1768</v>
      </c>
      <c r="I6" s="242">
        <f>(C6+E6+G6)</f>
        <v>886</v>
      </c>
      <c r="J6" s="273"/>
      <c r="K6" s="273"/>
    </row>
    <row r="7" spans="1:11" s="115" customFormat="1" ht="17.25" x14ac:dyDescent="0.3">
      <c r="A7" s="110" t="s">
        <v>163</v>
      </c>
      <c r="B7" s="194">
        <v>1905686</v>
      </c>
      <c r="C7" s="194">
        <v>1895433</v>
      </c>
      <c r="D7" s="243">
        <v>0</v>
      </c>
      <c r="E7" s="243">
        <v>4461</v>
      </c>
      <c r="F7" s="243">
        <v>530</v>
      </c>
      <c r="G7" s="243">
        <v>1751</v>
      </c>
      <c r="H7" s="194">
        <f t="shared" ref="H7:H38" si="0">(B7+D7+F7)</f>
        <v>1906216</v>
      </c>
      <c r="I7" s="267">
        <f t="shared" ref="I7:I38" si="1">(C7+E7+G7)</f>
        <v>1901645</v>
      </c>
      <c r="J7" s="273"/>
      <c r="K7" s="273"/>
    </row>
    <row r="8" spans="1:11" s="115" customFormat="1" ht="17.25" x14ac:dyDescent="0.3">
      <c r="A8" s="110" t="s">
        <v>164</v>
      </c>
      <c r="B8" s="194">
        <v>23</v>
      </c>
      <c r="C8" s="194">
        <v>23</v>
      </c>
      <c r="D8" s="243"/>
      <c r="E8" s="243"/>
      <c r="F8" s="243"/>
      <c r="G8" s="243"/>
      <c r="H8" s="194">
        <f t="shared" si="0"/>
        <v>23</v>
      </c>
      <c r="I8" s="267">
        <f t="shared" si="1"/>
        <v>23</v>
      </c>
      <c r="J8" s="273"/>
      <c r="K8" s="273"/>
    </row>
    <row r="9" spans="1:11" s="115" customFormat="1" ht="17.25" x14ac:dyDescent="0.3">
      <c r="A9" s="110" t="s">
        <v>165</v>
      </c>
      <c r="B9" s="194">
        <v>1489839</v>
      </c>
      <c r="C9" s="194">
        <v>1416002</v>
      </c>
      <c r="D9" s="243"/>
      <c r="E9" s="243"/>
      <c r="F9" s="243"/>
      <c r="G9" s="243"/>
      <c r="H9" s="194">
        <f t="shared" si="0"/>
        <v>1489839</v>
      </c>
      <c r="I9" s="267">
        <f t="shared" si="1"/>
        <v>1416002</v>
      </c>
      <c r="J9" s="273"/>
      <c r="K9" s="273"/>
    </row>
    <row r="10" spans="1:11" s="166" customFormat="1" ht="15.75" x14ac:dyDescent="0.25">
      <c r="A10" s="111" t="s">
        <v>166</v>
      </c>
      <c r="B10" s="195">
        <f>SUM(B6:B9)</f>
        <v>3397316</v>
      </c>
      <c r="C10" s="195">
        <f>SUM(C6:C9)</f>
        <v>3312344</v>
      </c>
      <c r="D10" s="195">
        <f t="shared" ref="D10:E10" si="2">SUM(D6:D9)</f>
        <v>0</v>
      </c>
      <c r="E10" s="195">
        <f t="shared" si="2"/>
        <v>4461</v>
      </c>
      <c r="F10" s="195">
        <f t="shared" ref="F10" si="3">SUM(F6:F9)</f>
        <v>530</v>
      </c>
      <c r="G10" s="195">
        <f t="shared" ref="G10" si="4">SUM(G6:G9)</f>
        <v>1751</v>
      </c>
      <c r="H10" s="195">
        <f t="shared" si="0"/>
        <v>3397846</v>
      </c>
      <c r="I10" s="198">
        <f t="shared" si="1"/>
        <v>3318556</v>
      </c>
      <c r="J10" s="273"/>
      <c r="K10" s="273"/>
    </row>
    <row r="11" spans="1:11" s="115" customFormat="1" ht="17.25" x14ac:dyDescent="0.3">
      <c r="A11" s="110" t="s">
        <v>167</v>
      </c>
      <c r="B11" s="194">
        <v>1380</v>
      </c>
      <c r="C11" s="194">
        <v>207</v>
      </c>
      <c r="D11" s="243"/>
      <c r="E11" s="243"/>
      <c r="F11" s="243"/>
      <c r="G11" s="243"/>
      <c r="H11" s="194">
        <f t="shared" si="0"/>
        <v>1380</v>
      </c>
      <c r="I11" s="267">
        <f t="shared" si="1"/>
        <v>207</v>
      </c>
      <c r="J11" s="273"/>
      <c r="K11" s="273"/>
    </row>
    <row r="12" spans="1:11" s="115" customFormat="1" ht="17.25" x14ac:dyDescent="0.3">
      <c r="A12" s="110" t="s">
        <v>168</v>
      </c>
      <c r="B12" s="194">
        <v>0</v>
      </c>
      <c r="C12" s="194">
        <v>67067</v>
      </c>
      <c r="D12" s="243"/>
      <c r="E12" s="243"/>
      <c r="F12" s="243"/>
      <c r="G12" s="243"/>
      <c r="H12" s="194">
        <f t="shared" si="0"/>
        <v>0</v>
      </c>
      <c r="I12" s="267">
        <f t="shared" si="1"/>
        <v>67067</v>
      </c>
      <c r="J12" s="273"/>
      <c r="K12" s="273"/>
    </row>
    <row r="13" spans="1:11" s="166" customFormat="1" ht="17.25" x14ac:dyDescent="0.3">
      <c r="A13" s="111" t="s">
        <v>169</v>
      </c>
      <c r="B13" s="195">
        <v>1380</v>
      </c>
      <c r="C13" s="195">
        <v>67274</v>
      </c>
      <c r="D13" s="244"/>
      <c r="E13" s="244"/>
      <c r="F13" s="244"/>
      <c r="G13" s="244"/>
      <c r="H13" s="194">
        <f t="shared" si="0"/>
        <v>1380</v>
      </c>
      <c r="I13" s="198">
        <f t="shared" si="1"/>
        <v>67274</v>
      </c>
      <c r="J13" s="273"/>
      <c r="K13" s="273"/>
    </row>
    <row r="14" spans="1:11" ht="17.25" x14ac:dyDescent="0.3">
      <c r="A14" s="110" t="s">
        <v>170</v>
      </c>
      <c r="B14" s="194"/>
      <c r="C14" s="194"/>
      <c r="D14" s="245"/>
      <c r="E14" s="245"/>
      <c r="F14" s="245"/>
      <c r="G14" s="245"/>
      <c r="H14" s="194">
        <f t="shared" si="0"/>
        <v>0</v>
      </c>
      <c r="I14" s="267">
        <f t="shared" si="1"/>
        <v>0</v>
      </c>
      <c r="J14" s="273"/>
      <c r="K14" s="273"/>
    </row>
    <row r="15" spans="1:11" ht="17.25" x14ac:dyDescent="0.3">
      <c r="A15" s="110" t="s">
        <v>171</v>
      </c>
      <c r="B15" s="194">
        <v>190</v>
      </c>
      <c r="C15" s="194">
        <v>450</v>
      </c>
      <c r="D15" s="245">
        <v>127</v>
      </c>
      <c r="E15" s="245">
        <v>184</v>
      </c>
      <c r="F15" s="245">
        <v>134</v>
      </c>
      <c r="G15" s="245">
        <v>104</v>
      </c>
      <c r="H15" s="194">
        <f t="shared" si="0"/>
        <v>451</v>
      </c>
      <c r="I15" s="267">
        <f t="shared" si="1"/>
        <v>738</v>
      </c>
      <c r="J15" s="273"/>
      <c r="K15" s="273"/>
    </row>
    <row r="16" spans="1:11" ht="17.25" x14ac:dyDescent="0.3">
      <c r="A16" s="110" t="s">
        <v>250</v>
      </c>
      <c r="B16" s="194">
        <v>357976</v>
      </c>
      <c r="C16" s="194">
        <v>270711</v>
      </c>
      <c r="D16" s="245">
        <v>1002</v>
      </c>
      <c r="E16" s="245">
        <v>1009</v>
      </c>
      <c r="F16" s="245">
        <v>494</v>
      </c>
      <c r="G16" s="245">
        <v>507</v>
      </c>
      <c r="H16" s="194">
        <f t="shared" si="0"/>
        <v>359472</v>
      </c>
      <c r="I16" s="267">
        <f t="shared" si="1"/>
        <v>272227</v>
      </c>
      <c r="J16" s="273"/>
      <c r="K16" s="273"/>
    </row>
    <row r="17" spans="1:11" ht="17.25" x14ac:dyDescent="0.3">
      <c r="A17" s="110" t="s">
        <v>251</v>
      </c>
      <c r="B17" s="194">
        <v>80</v>
      </c>
      <c r="C17" s="194">
        <v>80</v>
      </c>
      <c r="D17" s="245"/>
      <c r="E17" s="245"/>
      <c r="F17" s="245"/>
      <c r="G17" s="245"/>
      <c r="H17" s="194">
        <f t="shared" si="0"/>
        <v>80</v>
      </c>
      <c r="I17" s="267">
        <f t="shared" si="1"/>
        <v>80</v>
      </c>
      <c r="J17" s="273"/>
      <c r="K17" s="273"/>
    </row>
    <row r="18" spans="1:11" s="167" customFormat="1" ht="15.75" x14ac:dyDescent="0.25">
      <c r="A18" s="111" t="s">
        <v>172</v>
      </c>
      <c r="B18" s="195">
        <f>SUM(B15:B17)</f>
        <v>358246</v>
      </c>
      <c r="C18" s="195">
        <f>SUM(C15:C17)</f>
        <v>271241</v>
      </c>
      <c r="D18" s="195">
        <f t="shared" ref="D18:E18" si="5">SUM(D15:D17)</f>
        <v>1129</v>
      </c>
      <c r="E18" s="195">
        <f t="shared" si="5"/>
        <v>1193</v>
      </c>
      <c r="F18" s="192">
        <f>SUM(F14:F17)</f>
        <v>628</v>
      </c>
      <c r="G18" s="192">
        <f>SUM(G14:G17)</f>
        <v>611</v>
      </c>
      <c r="H18" s="195">
        <f t="shared" si="0"/>
        <v>360003</v>
      </c>
      <c r="I18" s="198">
        <f t="shared" si="1"/>
        <v>273045</v>
      </c>
      <c r="J18" s="273"/>
      <c r="K18" s="273"/>
    </row>
    <row r="19" spans="1:11" ht="17.25" x14ac:dyDescent="0.3">
      <c r="A19" s="110" t="s">
        <v>173</v>
      </c>
      <c r="B19" s="194">
        <v>27979</v>
      </c>
      <c r="C19" s="194">
        <v>38580</v>
      </c>
      <c r="D19" s="245"/>
      <c r="E19" s="245"/>
      <c r="F19" s="245">
        <v>61</v>
      </c>
      <c r="G19" s="245">
        <v>19</v>
      </c>
      <c r="H19" s="194">
        <f t="shared" si="0"/>
        <v>28040</v>
      </c>
      <c r="I19" s="267">
        <f t="shared" si="1"/>
        <v>38599</v>
      </c>
      <c r="J19" s="273"/>
      <c r="K19" s="273"/>
    </row>
    <row r="20" spans="1:11" ht="17.25" x14ac:dyDescent="0.3">
      <c r="A20" s="110" t="s">
        <v>174</v>
      </c>
      <c r="B20" s="194">
        <v>160155</v>
      </c>
      <c r="C20" s="194">
        <v>123754</v>
      </c>
      <c r="D20" s="245"/>
      <c r="E20" s="245"/>
      <c r="F20" s="245"/>
      <c r="G20" s="245"/>
      <c r="H20" s="194">
        <f t="shared" si="0"/>
        <v>160155</v>
      </c>
      <c r="I20" s="267">
        <f t="shared" si="1"/>
        <v>123754</v>
      </c>
      <c r="J20" s="273"/>
      <c r="K20" s="273"/>
    </row>
    <row r="21" spans="1:11" ht="17.25" x14ac:dyDescent="0.3">
      <c r="A21" s="110" t="s">
        <v>175</v>
      </c>
      <c r="B21" s="194">
        <v>23823</v>
      </c>
      <c r="C21" s="194">
        <v>23683</v>
      </c>
      <c r="D21" s="245">
        <v>0</v>
      </c>
      <c r="E21" s="245">
        <v>0</v>
      </c>
      <c r="F21" s="245">
        <v>1493</v>
      </c>
      <c r="G21" s="245">
        <v>100</v>
      </c>
      <c r="H21" s="194">
        <f t="shared" si="0"/>
        <v>25316</v>
      </c>
      <c r="I21" s="267">
        <f t="shared" si="1"/>
        <v>23783</v>
      </c>
      <c r="J21" s="273"/>
      <c r="K21" s="273"/>
    </row>
    <row r="22" spans="1:11" s="167" customFormat="1" ht="15.75" x14ac:dyDescent="0.25">
      <c r="A22" s="111" t="s">
        <v>176</v>
      </c>
      <c r="B22" s="195">
        <f>SUM(B19:B21)</f>
        <v>211957</v>
      </c>
      <c r="C22" s="195">
        <f>SUM(C19:C21)</f>
        <v>186017</v>
      </c>
      <c r="D22" s="246"/>
      <c r="E22" s="246"/>
      <c r="F22" s="246">
        <f>SUM(F19:F21)</f>
        <v>1554</v>
      </c>
      <c r="G22" s="246">
        <f>SUM(G19:G21)</f>
        <v>119</v>
      </c>
      <c r="H22" s="195">
        <f t="shared" si="0"/>
        <v>213511</v>
      </c>
      <c r="I22" s="198">
        <f t="shared" si="1"/>
        <v>186136</v>
      </c>
      <c r="J22" s="273"/>
      <c r="K22" s="273"/>
    </row>
    <row r="23" spans="1:11" s="167" customFormat="1" ht="15.75" x14ac:dyDescent="0.25">
      <c r="A23" s="111" t="s">
        <v>177</v>
      </c>
      <c r="B23" s="195">
        <v>24</v>
      </c>
      <c r="C23" s="195">
        <v>180</v>
      </c>
      <c r="D23" s="246">
        <v>0</v>
      </c>
      <c r="E23" s="246">
        <v>0</v>
      </c>
      <c r="F23" s="246">
        <v>0</v>
      </c>
      <c r="G23" s="246">
        <v>0</v>
      </c>
      <c r="H23" s="195">
        <f t="shared" si="0"/>
        <v>24</v>
      </c>
      <c r="I23" s="198">
        <f t="shared" si="1"/>
        <v>180</v>
      </c>
      <c r="J23" s="273"/>
      <c r="K23" s="273"/>
    </row>
    <row r="24" spans="1:11" s="167" customFormat="1" ht="16.5" thickBot="1" x14ac:dyDescent="0.3">
      <c r="A24" s="162" t="s">
        <v>178</v>
      </c>
      <c r="B24" s="247">
        <v>0</v>
      </c>
      <c r="C24" s="247">
        <v>1826</v>
      </c>
      <c r="D24" s="248">
        <v>0</v>
      </c>
      <c r="E24" s="248">
        <v>88</v>
      </c>
      <c r="F24" s="248">
        <v>0</v>
      </c>
      <c r="G24" s="248">
        <v>0</v>
      </c>
      <c r="H24" s="247">
        <f t="shared" si="0"/>
        <v>0</v>
      </c>
      <c r="I24" s="268">
        <f t="shared" si="1"/>
        <v>1914</v>
      </c>
      <c r="J24" s="273"/>
      <c r="K24" s="273"/>
    </row>
    <row r="25" spans="1:11" s="167" customFormat="1" ht="16.5" thickBot="1" x14ac:dyDescent="0.3">
      <c r="A25" s="168" t="s">
        <v>179</v>
      </c>
      <c r="B25" s="249">
        <f>(B10+B18+B22+B23+B24+B13)</f>
        <v>3968923</v>
      </c>
      <c r="C25" s="249">
        <f>(C10+C18+C22+C23+C24+C13)</f>
        <v>3838882</v>
      </c>
      <c r="D25" s="249">
        <f t="shared" ref="D25:E25" si="6">(D10+D18+D22+D23+D24+D13)</f>
        <v>1129</v>
      </c>
      <c r="E25" s="249">
        <f t="shared" si="6"/>
        <v>5742</v>
      </c>
      <c r="F25" s="250">
        <f>(F10+F18+F22+F23+F24)</f>
        <v>2712</v>
      </c>
      <c r="G25" s="250">
        <f>(G10+G18+G22+G23+G24)</f>
        <v>2481</v>
      </c>
      <c r="H25" s="250">
        <f>(H10+H18+H22+H23+H24)</f>
        <v>3971384</v>
      </c>
      <c r="I25" s="269">
        <f t="shared" si="1"/>
        <v>3847105</v>
      </c>
      <c r="J25" s="273"/>
      <c r="K25" s="273"/>
    </row>
    <row r="26" spans="1:11" ht="17.25" x14ac:dyDescent="0.3">
      <c r="A26" s="108" t="s">
        <v>240</v>
      </c>
      <c r="B26" s="240">
        <v>1858224</v>
      </c>
      <c r="C26" s="240">
        <v>1858224</v>
      </c>
      <c r="D26" s="251">
        <v>55</v>
      </c>
      <c r="E26" s="251">
        <v>55</v>
      </c>
      <c r="F26" s="251">
        <v>227</v>
      </c>
      <c r="G26" s="251">
        <v>227</v>
      </c>
      <c r="H26" s="240">
        <f>(B26+D26+F26)</f>
        <v>1858506</v>
      </c>
      <c r="I26" s="242">
        <f t="shared" si="1"/>
        <v>1858506</v>
      </c>
      <c r="J26" s="273"/>
      <c r="K26" s="273"/>
    </row>
    <row r="27" spans="1:11" ht="17.25" x14ac:dyDescent="0.3">
      <c r="A27" s="110" t="s">
        <v>180</v>
      </c>
      <c r="B27" s="194">
        <v>432416</v>
      </c>
      <c r="C27" s="194">
        <v>517786</v>
      </c>
      <c r="D27" s="245">
        <v>-5721</v>
      </c>
      <c r="E27" s="245">
        <v>-9037</v>
      </c>
      <c r="F27" s="245">
        <v>-14780</v>
      </c>
      <c r="G27" s="245">
        <v>-21885</v>
      </c>
      <c r="H27" s="194">
        <f>(B27+D27+F27)</f>
        <v>411915</v>
      </c>
      <c r="I27" s="267">
        <f t="shared" si="1"/>
        <v>486864</v>
      </c>
      <c r="J27" s="273"/>
      <c r="K27" s="273"/>
    </row>
    <row r="28" spans="1:11" ht="17.25" x14ac:dyDescent="0.3">
      <c r="A28" s="110" t="s">
        <v>181</v>
      </c>
      <c r="B28" s="194"/>
      <c r="C28" s="194"/>
      <c r="D28" s="245"/>
      <c r="E28" s="245"/>
      <c r="F28" s="245"/>
      <c r="G28" s="245"/>
      <c r="H28" s="194">
        <f t="shared" si="0"/>
        <v>0</v>
      </c>
      <c r="I28" s="267">
        <f t="shared" si="1"/>
        <v>0</v>
      </c>
      <c r="J28" s="273"/>
      <c r="K28" s="273"/>
    </row>
    <row r="29" spans="1:11" ht="17.25" x14ac:dyDescent="0.3">
      <c r="A29" s="110" t="s">
        <v>182</v>
      </c>
      <c r="B29" s="194">
        <v>144393</v>
      </c>
      <c r="C29" s="194">
        <v>-177117</v>
      </c>
      <c r="D29" s="245">
        <v>-3316</v>
      </c>
      <c r="E29" s="245">
        <v>-475</v>
      </c>
      <c r="F29" s="245">
        <v>-7105</v>
      </c>
      <c r="G29" s="245">
        <v>-4329</v>
      </c>
      <c r="H29" s="194">
        <f t="shared" si="0"/>
        <v>133972</v>
      </c>
      <c r="I29" s="267">
        <f t="shared" si="1"/>
        <v>-181921</v>
      </c>
      <c r="J29" s="273"/>
      <c r="K29" s="273"/>
    </row>
    <row r="30" spans="1:11" s="167" customFormat="1" ht="15.75" x14ac:dyDescent="0.25">
      <c r="A30" s="111" t="s">
        <v>183</v>
      </c>
      <c r="B30" s="195">
        <f t="shared" ref="B30" si="7">SUM(B26:B29)</f>
        <v>2435033</v>
      </c>
      <c r="C30" s="195">
        <f t="shared" ref="C30:E30" si="8">SUM(C26:C29)</f>
        <v>2198893</v>
      </c>
      <c r="D30" s="192">
        <f t="shared" ref="D30" si="9">SUM(D26:D29)</f>
        <v>-8982</v>
      </c>
      <c r="E30" s="192">
        <f t="shared" si="8"/>
        <v>-9457</v>
      </c>
      <c r="F30" s="246">
        <f t="shared" ref="F30:G30" si="10">SUM(F26:F29)</f>
        <v>-21658</v>
      </c>
      <c r="G30" s="246">
        <f t="shared" si="10"/>
        <v>-25987</v>
      </c>
      <c r="H30" s="195">
        <f t="shared" si="0"/>
        <v>2404393</v>
      </c>
      <c r="I30" s="270">
        <f t="shared" si="1"/>
        <v>2163449</v>
      </c>
      <c r="J30" s="273"/>
      <c r="K30" s="273"/>
    </row>
    <row r="31" spans="1:11" ht="17.25" x14ac:dyDescent="0.3">
      <c r="A31" s="110" t="s">
        <v>184</v>
      </c>
      <c r="B31" s="194">
        <v>4387</v>
      </c>
      <c r="C31" s="194">
        <v>4386</v>
      </c>
      <c r="D31" s="245"/>
      <c r="E31" s="245"/>
      <c r="F31" s="245">
        <v>672</v>
      </c>
      <c r="G31" s="245">
        <v>0</v>
      </c>
      <c r="H31" s="195">
        <f t="shared" si="0"/>
        <v>5059</v>
      </c>
      <c r="I31" s="270">
        <f t="shared" si="1"/>
        <v>4386</v>
      </c>
      <c r="J31" s="273"/>
      <c r="K31" s="273"/>
    </row>
    <row r="32" spans="1:11" ht="17.25" x14ac:dyDescent="0.3">
      <c r="A32" s="110" t="s">
        <v>185</v>
      </c>
      <c r="B32" s="194">
        <v>16112</v>
      </c>
      <c r="C32" s="194">
        <v>21470</v>
      </c>
      <c r="D32" s="245"/>
      <c r="E32" s="245"/>
      <c r="F32" s="245"/>
      <c r="G32" s="245"/>
      <c r="H32" s="195">
        <f t="shared" si="0"/>
        <v>16112</v>
      </c>
      <c r="I32" s="270">
        <f t="shared" si="1"/>
        <v>21470</v>
      </c>
      <c r="J32" s="273"/>
      <c r="K32" s="273"/>
    </row>
    <row r="33" spans="1:11" ht="17.25" x14ac:dyDescent="0.3">
      <c r="A33" s="110" t="s">
        <v>186</v>
      </c>
      <c r="B33" s="194">
        <v>28742</v>
      </c>
      <c r="C33" s="194">
        <v>20612</v>
      </c>
      <c r="D33" s="245"/>
      <c r="E33" s="245"/>
      <c r="F33" s="245">
        <v>0</v>
      </c>
      <c r="G33" s="245">
        <v>0</v>
      </c>
      <c r="H33" s="195">
        <f t="shared" si="0"/>
        <v>28742</v>
      </c>
      <c r="I33" s="270">
        <f t="shared" si="1"/>
        <v>20612</v>
      </c>
      <c r="J33" s="273"/>
      <c r="K33" s="273"/>
    </row>
    <row r="34" spans="1:11" s="167" customFormat="1" ht="15.75" x14ac:dyDescent="0.25">
      <c r="A34" s="111" t="s">
        <v>187</v>
      </c>
      <c r="B34" s="195">
        <f t="shared" ref="B34" si="11">SUM(B31:B33)</f>
        <v>49241</v>
      </c>
      <c r="C34" s="195">
        <f t="shared" ref="C34" si="12">SUM(C31:C33)</f>
        <v>46468</v>
      </c>
      <c r="D34" s="192">
        <f t="shared" ref="D34" si="13">SUM(D31:D33)</f>
        <v>0</v>
      </c>
      <c r="E34" s="192">
        <v>184</v>
      </c>
      <c r="F34" s="246">
        <f t="shared" ref="F34:G34" si="14">SUM(F31:F33)</f>
        <v>672</v>
      </c>
      <c r="G34" s="246">
        <f t="shared" si="14"/>
        <v>0</v>
      </c>
      <c r="H34" s="195">
        <f t="shared" si="0"/>
        <v>49913</v>
      </c>
      <c r="I34" s="270">
        <f t="shared" si="1"/>
        <v>46652</v>
      </c>
      <c r="J34" s="273"/>
      <c r="K34" s="273"/>
    </row>
    <row r="35" spans="1:11" s="167" customFormat="1" ht="15.75" x14ac:dyDescent="0.25">
      <c r="A35" s="111" t="s">
        <v>188</v>
      </c>
      <c r="B35" s="195"/>
      <c r="C35" s="195"/>
      <c r="D35" s="246"/>
      <c r="E35" s="246"/>
      <c r="F35" s="246"/>
      <c r="G35" s="246"/>
      <c r="H35" s="195">
        <f t="shared" si="0"/>
        <v>0</v>
      </c>
      <c r="I35" s="270">
        <f t="shared" si="1"/>
        <v>0</v>
      </c>
      <c r="J35" s="273"/>
      <c r="K35" s="273"/>
    </row>
    <row r="36" spans="1:11" s="167" customFormat="1" ht="15.75" x14ac:dyDescent="0.25">
      <c r="A36" s="111" t="s">
        <v>189</v>
      </c>
      <c r="B36" s="195"/>
      <c r="C36" s="195"/>
      <c r="D36" s="246"/>
      <c r="E36" s="246"/>
      <c r="F36" s="246"/>
      <c r="G36" s="246"/>
      <c r="H36" s="195">
        <f t="shared" si="0"/>
        <v>0</v>
      </c>
      <c r="I36" s="270">
        <f t="shared" si="1"/>
        <v>0</v>
      </c>
      <c r="J36" s="273"/>
      <c r="K36" s="273"/>
    </row>
    <row r="37" spans="1:11" s="167" customFormat="1" ht="16.5" thickBot="1" x14ac:dyDescent="0.3">
      <c r="A37" s="162" t="s">
        <v>190</v>
      </c>
      <c r="B37" s="247">
        <v>1484649</v>
      </c>
      <c r="C37" s="247">
        <v>1593521</v>
      </c>
      <c r="D37" s="248">
        <v>10111</v>
      </c>
      <c r="E37" s="248">
        <v>15015</v>
      </c>
      <c r="F37" s="248">
        <v>23698</v>
      </c>
      <c r="G37" s="248">
        <v>28468</v>
      </c>
      <c r="H37" s="247">
        <f t="shared" si="0"/>
        <v>1518458</v>
      </c>
      <c r="I37" s="271">
        <f t="shared" si="1"/>
        <v>1637004</v>
      </c>
      <c r="J37" s="273"/>
      <c r="K37" s="273"/>
    </row>
    <row r="38" spans="1:11" s="167" customFormat="1" ht="16.5" thickBot="1" x14ac:dyDescent="0.3">
      <c r="A38" s="163" t="s">
        <v>191</v>
      </c>
      <c r="B38" s="249">
        <f t="shared" ref="B38" si="15">(B30+B34+B37)</f>
        <v>3968923</v>
      </c>
      <c r="C38" s="249">
        <f t="shared" ref="C38:E38" si="16">(C30+C34+C37)</f>
        <v>3838882</v>
      </c>
      <c r="D38" s="252">
        <f t="shared" ref="D38" si="17">(D30+D34+D37)</f>
        <v>1129</v>
      </c>
      <c r="E38" s="252">
        <f t="shared" si="16"/>
        <v>5742</v>
      </c>
      <c r="F38" s="250">
        <f t="shared" ref="F38:G38" si="18">(F30+F34+F37)</f>
        <v>2712</v>
      </c>
      <c r="G38" s="250">
        <f t="shared" si="18"/>
        <v>2481</v>
      </c>
      <c r="H38" s="249">
        <f t="shared" si="0"/>
        <v>3972764</v>
      </c>
      <c r="I38" s="272">
        <f t="shared" si="1"/>
        <v>3847105</v>
      </c>
      <c r="J38" s="273"/>
      <c r="K38" s="273"/>
    </row>
  </sheetData>
  <mergeCells count="6">
    <mergeCell ref="A1:I1"/>
    <mergeCell ref="B4:C4"/>
    <mergeCell ref="D4:E4"/>
    <mergeCell ref="F4:G4"/>
    <mergeCell ref="H4:I4"/>
    <mergeCell ref="A4:A5"/>
  </mergeCells>
  <phoneticPr fontId="21" type="noConversion"/>
  <printOptions horizontalCentered="1"/>
  <pageMargins left="0" right="0" top="0.98425196850393704" bottom="0" header="0.51181102362204722" footer="0.51181102362204722"/>
  <pageSetup paperSize="9" scale="72" firstPageNumber="0" orientation="landscape" r:id="rId1"/>
  <headerFooter alignWithMargins="0">
    <oddHeader xml:space="preserve">&amp;L&amp;"Arial,Normál" 13. melléklet a ........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2:I25"/>
  <sheetViews>
    <sheetView zoomScale="130" zoomScaleNormal="130" zoomScaleSheetLayoutView="87" workbookViewId="0">
      <selection activeCell="A3" sqref="A3"/>
    </sheetView>
  </sheetViews>
  <sheetFormatPr defaultRowHeight="17.25" x14ac:dyDescent="0.3"/>
  <cols>
    <col min="1" max="1" width="75" style="2" customWidth="1"/>
    <col min="2" max="2" width="12.7109375" style="2" customWidth="1"/>
    <col min="3" max="3" width="11.5703125" style="2" bestFit="1" customWidth="1"/>
    <col min="4" max="4" width="11" style="2" customWidth="1"/>
    <col min="5" max="5" width="15" style="2" customWidth="1"/>
    <col min="6" max="6" width="11.42578125" style="2" customWidth="1"/>
    <col min="7" max="7" width="14.7109375" style="2" customWidth="1"/>
    <col min="8" max="8" width="14.42578125" style="2" customWidth="1"/>
    <col min="9" max="9" width="11.5703125" style="2" bestFit="1" customWidth="1"/>
    <col min="10" max="16384" width="9.140625" style="2"/>
  </cols>
  <sheetData>
    <row r="2" spans="1:9" x14ac:dyDescent="0.3">
      <c r="A2" s="557" t="s">
        <v>464</v>
      </c>
      <c r="B2" s="557"/>
      <c r="C2" s="557"/>
      <c r="D2" s="557"/>
      <c r="E2" s="557"/>
      <c r="F2" s="557"/>
      <c r="G2" s="557"/>
    </row>
    <row r="4" spans="1:9" ht="18" thickBot="1" x14ac:dyDescent="0.35"/>
    <row r="5" spans="1:9" s="1" customFormat="1" ht="25.5" customHeight="1" x14ac:dyDescent="0.2">
      <c r="A5" s="560" t="s">
        <v>77</v>
      </c>
      <c r="B5" s="558" t="s">
        <v>81</v>
      </c>
      <c r="C5" s="485"/>
      <c r="D5" s="558" t="s">
        <v>153</v>
      </c>
      <c r="E5" s="558"/>
      <c r="F5" s="558" t="s">
        <v>154</v>
      </c>
      <c r="G5" s="523"/>
      <c r="H5" s="558" t="s">
        <v>113</v>
      </c>
      <c r="I5" s="523"/>
    </row>
    <row r="6" spans="1:9" s="1" customFormat="1" ht="25.5" customHeight="1" thickBot="1" x14ac:dyDescent="0.25">
      <c r="A6" s="561"/>
      <c r="B6" s="164" t="s">
        <v>238</v>
      </c>
      <c r="C6" s="164" t="s">
        <v>239</v>
      </c>
      <c r="D6" s="164" t="s">
        <v>238</v>
      </c>
      <c r="E6" s="164" t="s">
        <v>239</v>
      </c>
      <c r="F6" s="164" t="s">
        <v>238</v>
      </c>
      <c r="G6" s="188" t="s">
        <v>239</v>
      </c>
      <c r="H6" s="164" t="s">
        <v>238</v>
      </c>
      <c r="I6" s="188" t="s">
        <v>239</v>
      </c>
    </row>
    <row r="7" spans="1:9" x14ac:dyDescent="0.3">
      <c r="A7" s="108" t="s">
        <v>5</v>
      </c>
      <c r="B7" s="240">
        <v>931755</v>
      </c>
      <c r="C7" s="240">
        <v>1017854</v>
      </c>
      <c r="D7" s="240">
        <v>3793</v>
      </c>
      <c r="E7" s="240">
        <v>140</v>
      </c>
      <c r="F7" s="253">
        <v>1267</v>
      </c>
      <c r="G7" s="253">
        <v>3204</v>
      </c>
      <c r="H7" s="253">
        <f>B7+D7+F7</f>
        <v>936815</v>
      </c>
      <c r="I7" s="253">
        <f>C7+E7+G7</f>
        <v>1021198</v>
      </c>
    </row>
    <row r="8" spans="1:9" x14ac:dyDescent="0.3">
      <c r="A8" s="110" t="s">
        <v>4</v>
      </c>
      <c r="B8" s="194">
        <v>1276612</v>
      </c>
      <c r="C8" s="194">
        <v>545752</v>
      </c>
      <c r="D8" s="194">
        <v>107821</v>
      </c>
      <c r="E8" s="194">
        <v>134315</v>
      </c>
      <c r="F8" s="197">
        <v>264372</v>
      </c>
      <c r="G8" s="197">
        <v>358477</v>
      </c>
      <c r="H8" s="253">
        <f t="shared" ref="H8:H25" si="0">B8+D8+F8</f>
        <v>1648805</v>
      </c>
      <c r="I8" s="253">
        <f t="shared" ref="I8:I25" si="1">C8+E8+G8</f>
        <v>1038544</v>
      </c>
    </row>
    <row r="9" spans="1:9" s="1" customFormat="1" ht="15" x14ac:dyDescent="0.2">
      <c r="A9" s="111" t="s">
        <v>6</v>
      </c>
      <c r="B9" s="195">
        <f t="shared" ref="B9" si="2">(B7-B8)</f>
        <v>-344857</v>
      </c>
      <c r="C9" s="195">
        <f t="shared" ref="C9:G9" si="3">(C7-C8)</f>
        <v>472102</v>
      </c>
      <c r="D9" s="195">
        <f t="shared" si="3"/>
        <v>-104028</v>
      </c>
      <c r="E9" s="195">
        <f t="shared" ref="E9:F9" si="4">(E7-E8)</f>
        <v>-134175</v>
      </c>
      <c r="F9" s="198">
        <f t="shared" si="4"/>
        <v>-263105</v>
      </c>
      <c r="G9" s="198">
        <f t="shared" si="3"/>
        <v>-355273</v>
      </c>
      <c r="H9" s="433">
        <f t="shared" si="0"/>
        <v>-711990</v>
      </c>
      <c r="I9" s="433">
        <f t="shared" si="1"/>
        <v>-17346</v>
      </c>
    </row>
    <row r="10" spans="1:9" x14ac:dyDescent="0.3">
      <c r="A10" s="110" t="s">
        <v>9</v>
      </c>
      <c r="B10" s="194">
        <v>1117196</v>
      </c>
      <c r="C10" s="194">
        <v>417976</v>
      </c>
      <c r="D10" s="194">
        <v>105158</v>
      </c>
      <c r="E10" s="194">
        <v>135369</v>
      </c>
      <c r="F10" s="197">
        <v>265226</v>
      </c>
      <c r="G10" s="197">
        <v>355983</v>
      </c>
      <c r="H10" s="253">
        <f t="shared" si="0"/>
        <v>1487580</v>
      </c>
      <c r="I10" s="253">
        <f t="shared" si="1"/>
        <v>909328</v>
      </c>
    </row>
    <row r="11" spans="1:9" s="1" customFormat="1" x14ac:dyDescent="0.3">
      <c r="A11" s="110" t="s">
        <v>7</v>
      </c>
      <c r="B11" s="194">
        <v>442565</v>
      </c>
      <c r="C11" s="194">
        <v>639319</v>
      </c>
      <c r="D11" s="195">
        <v>0</v>
      </c>
      <c r="E11" s="195">
        <v>0</v>
      </c>
      <c r="F11" s="198"/>
      <c r="G11" s="198"/>
      <c r="H11" s="253">
        <f t="shared" si="0"/>
        <v>442565</v>
      </c>
      <c r="I11" s="253">
        <f t="shared" si="1"/>
        <v>639319</v>
      </c>
    </row>
    <row r="12" spans="1:9" s="1" customFormat="1" ht="15" x14ac:dyDescent="0.2">
      <c r="A12" s="111" t="s">
        <v>10</v>
      </c>
      <c r="B12" s="195">
        <f>(B10-B11)</f>
        <v>674631</v>
      </c>
      <c r="C12" s="195">
        <f>(C10-C11)</f>
        <v>-221343</v>
      </c>
      <c r="D12" s="195">
        <v>105158</v>
      </c>
      <c r="E12" s="195">
        <v>135369</v>
      </c>
      <c r="F12" s="198">
        <v>265226</v>
      </c>
      <c r="G12" s="198">
        <v>355983</v>
      </c>
      <c r="H12" s="433">
        <f t="shared" si="0"/>
        <v>1045015</v>
      </c>
      <c r="I12" s="433">
        <f t="shared" si="1"/>
        <v>270009</v>
      </c>
    </row>
    <row r="13" spans="1:9" s="1" customFormat="1" ht="15" x14ac:dyDescent="0.2">
      <c r="A13" s="111" t="s">
        <v>8</v>
      </c>
      <c r="B13" s="195">
        <f>(B9+B12)</f>
        <v>329774</v>
      </c>
      <c r="C13" s="195">
        <f>(C9+C12)</f>
        <v>250759</v>
      </c>
      <c r="D13" s="195">
        <f t="shared" ref="D13:E13" si="5">(D9+D12)</f>
        <v>1130</v>
      </c>
      <c r="E13" s="195">
        <f t="shared" si="5"/>
        <v>1194</v>
      </c>
      <c r="F13" s="198">
        <f>(F12+F9)</f>
        <v>2121</v>
      </c>
      <c r="G13" s="198">
        <f>(G12+G9)</f>
        <v>710</v>
      </c>
      <c r="H13" s="433">
        <f t="shared" si="0"/>
        <v>333025</v>
      </c>
      <c r="I13" s="433">
        <f t="shared" si="1"/>
        <v>252663</v>
      </c>
    </row>
    <row r="14" spans="1:9" s="1" customFormat="1" x14ac:dyDescent="0.3">
      <c r="A14" s="110" t="s">
        <v>11</v>
      </c>
      <c r="B14" s="195"/>
      <c r="C14" s="195"/>
      <c r="D14" s="195">
        <v>0</v>
      </c>
      <c r="E14" s="195">
        <v>0</v>
      </c>
      <c r="F14" s="198">
        <v>0</v>
      </c>
      <c r="G14" s="198">
        <v>0</v>
      </c>
      <c r="H14" s="253">
        <f t="shared" si="0"/>
        <v>0</v>
      </c>
      <c r="I14" s="253">
        <f t="shared" si="1"/>
        <v>0</v>
      </c>
    </row>
    <row r="15" spans="1:9" x14ac:dyDescent="0.3">
      <c r="A15" s="110" t="s">
        <v>12</v>
      </c>
      <c r="B15" s="194"/>
      <c r="C15" s="194"/>
      <c r="D15" s="194">
        <v>0</v>
      </c>
      <c r="E15" s="194">
        <v>0</v>
      </c>
      <c r="F15" s="197">
        <v>0</v>
      </c>
      <c r="G15" s="197">
        <v>0</v>
      </c>
      <c r="H15" s="253">
        <f t="shared" si="0"/>
        <v>0</v>
      </c>
      <c r="I15" s="253">
        <f t="shared" si="1"/>
        <v>0</v>
      </c>
    </row>
    <row r="16" spans="1:9" s="1" customFormat="1" x14ac:dyDescent="0.3">
      <c r="A16" s="111" t="s">
        <v>13</v>
      </c>
      <c r="B16" s="195"/>
      <c r="C16" s="195"/>
      <c r="D16" s="195">
        <v>0</v>
      </c>
      <c r="E16" s="195">
        <v>0</v>
      </c>
      <c r="F16" s="198">
        <v>0</v>
      </c>
      <c r="G16" s="198">
        <v>0</v>
      </c>
      <c r="H16" s="253">
        <f t="shared" si="0"/>
        <v>0</v>
      </c>
      <c r="I16" s="253">
        <f t="shared" si="1"/>
        <v>0</v>
      </c>
    </row>
    <row r="17" spans="1:9" x14ac:dyDescent="0.3">
      <c r="A17" s="110" t="s">
        <v>14</v>
      </c>
      <c r="B17" s="194"/>
      <c r="C17" s="194"/>
      <c r="D17" s="194">
        <v>0</v>
      </c>
      <c r="E17" s="194">
        <v>0</v>
      </c>
      <c r="F17" s="197">
        <v>0</v>
      </c>
      <c r="G17" s="197">
        <v>0</v>
      </c>
      <c r="H17" s="253">
        <f t="shared" si="0"/>
        <v>0</v>
      </c>
      <c r="I17" s="253">
        <f t="shared" si="1"/>
        <v>0</v>
      </c>
    </row>
    <row r="18" spans="1:9" x14ac:dyDescent="0.3">
      <c r="A18" s="110" t="s">
        <v>15</v>
      </c>
      <c r="B18" s="194"/>
      <c r="C18" s="194"/>
      <c r="D18" s="194">
        <v>0</v>
      </c>
      <c r="E18" s="194">
        <v>0</v>
      </c>
      <c r="F18" s="197">
        <v>0</v>
      </c>
      <c r="G18" s="197">
        <v>0</v>
      </c>
      <c r="H18" s="253">
        <f t="shared" si="0"/>
        <v>0</v>
      </c>
      <c r="I18" s="253">
        <f t="shared" si="1"/>
        <v>0</v>
      </c>
    </row>
    <row r="19" spans="1:9" s="1" customFormat="1" ht="15" x14ac:dyDescent="0.2">
      <c r="A19" s="111" t="s">
        <v>16</v>
      </c>
      <c r="B19" s="195"/>
      <c r="C19" s="195"/>
      <c r="D19" s="195">
        <v>0</v>
      </c>
      <c r="E19" s="195">
        <v>0</v>
      </c>
      <c r="F19" s="198">
        <v>0</v>
      </c>
      <c r="G19" s="198">
        <v>0</v>
      </c>
      <c r="H19" s="433">
        <f t="shared" si="0"/>
        <v>0</v>
      </c>
      <c r="I19" s="433">
        <f t="shared" si="1"/>
        <v>0</v>
      </c>
    </row>
    <row r="20" spans="1:9" s="1" customFormat="1" ht="15" x14ac:dyDescent="0.2">
      <c r="A20" s="111" t="s">
        <v>17</v>
      </c>
      <c r="B20" s="195"/>
      <c r="C20" s="195"/>
      <c r="D20" s="195">
        <v>0</v>
      </c>
      <c r="E20" s="195">
        <v>0</v>
      </c>
      <c r="F20" s="198">
        <v>0</v>
      </c>
      <c r="G20" s="198">
        <v>0</v>
      </c>
      <c r="H20" s="433">
        <f t="shared" si="0"/>
        <v>0</v>
      </c>
      <c r="I20" s="433">
        <f t="shared" si="1"/>
        <v>0</v>
      </c>
    </row>
    <row r="21" spans="1:9" s="1" customFormat="1" ht="15" x14ac:dyDescent="0.2">
      <c r="A21" s="111" t="s">
        <v>18</v>
      </c>
      <c r="B21" s="195">
        <v>329774</v>
      </c>
      <c r="C21" s="195">
        <v>250759</v>
      </c>
      <c r="D21" s="195">
        <v>1130</v>
      </c>
      <c r="E21" s="195">
        <v>1194</v>
      </c>
      <c r="F21" s="198">
        <v>2121</v>
      </c>
      <c r="G21" s="198">
        <v>710</v>
      </c>
      <c r="H21" s="433">
        <f t="shared" si="0"/>
        <v>333025</v>
      </c>
      <c r="I21" s="433">
        <f t="shared" si="1"/>
        <v>252663</v>
      </c>
    </row>
    <row r="22" spans="1:9" s="1" customFormat="1" ht="15" x14ac:dyDescent="0.2">
      <c r="A22" s="111" t="s">
        <v>19</v>
      </c>
      <c r="B22" s="195">
        <v>0</v>
      </c>
      <c r="C22" s="195">
        <v>0</v>
      </c>
      <c r="D22" s="195">
        <v>0</v>
      </c>
      <c r="E22" s="195">
        <v>0</v>
      </c>
      <c r="F22" s="198">
        <v>0</v>
      </c>
      <c r="G22" s="198">
        <v>0</v>
      </c>
      <c r="H22" s="433">
        <f t="shared" si="0"/>
        <v>0</v>
      </c>
      <c r="I22" s="433">
        <f t="shared" si="1"/>
        <v>0</v>
      </c>
    </row>
    <row r="23" spans="1:9" s="1" customFormat="1" ht="15" x14ac:dyDescent="0.2">
      <c r="A23" s="165" t="s">
        <v>20</v>
      </c>
      <c r="B23" s="195">
        <v>329774</v>
      </c>
      <c r="C23" s="195">
        <v>250759</v>
      </c>
      <c r="D23" s="195">
        <v>1130</v>
      </c>
      <c r="E23" s="195">
        <v>1194</v>
      </c>
      <c r="F23" s="198">
        <v>2121</v>
      </c>
      <c r="G23" s="198">
        <v>710</v>
      </c>
      <c r="H23" s="433">
        <f t="shared" si="0"/>
        <v>333025</v>
      </c>
      <c r="I23" s="433">
        <f t="shared" si="1"/>
        <v>252663</v>
      </c>
    </row>
    <row r="24" spans="1:9" s="1" customFormat="1" ht="15" x14ac:dyDescent="0.2">
      <c r="A24" s="111" t="s">
        <v>21</v>
      </c>
      <c r="B24" s="195">
        <v>0</v>
      </c>
      <c r="C24" s="195">
        <v>0</v>
      </c>
      <c r="D24" s="195">
        <v>0</v>
      </c>
      <c r="E24" s="195">
        <v>0</v>
      </c>
      <c r="F24" s="198">
        <v>0</v>
      </c>
      <c r="G24" s="198">
        <v>0</v>
      </c>
      <c r="H24" s="433">
        <f t="shared" si="0"/>
        <v>0</v>
      </c>
      <c r="I24" s="433">
        <f t="shared" si="1"/>
        <v>0</v>
      </c>
    </row>
    <row r="25" spans="1:9" s="1" customFormat="1" ht="15.75" thickBot="1" x14ac:dyDescent="0.25">
      <c r="A25" s="112" t="s">
        <v>22</v>
      </c>
      <c r="B25" s="196">
        <v>0</v>
      </c>
      <c r="C25" s="196">
        <v>0</v>
      </c>
      <c r="D25" s="196">
        <v>0</v>
      </c>
      <c r="E25" s="196">
        <v>0</v>
      </c>
      <c r="F25" s="199">
        <v>0</v>
      </c>
      <c r="G25" s="199">
        <v>0</v>
      </c>
      <c r="H25" s="371">
        <f t="shared" si="0"/>
        <v>0</v>
      </c>
      <c r="I25" s="371">
        <f t="shared" si="1"/>
        <v>0</v>
      </c>
    </row>
  </sheetData>
  <mergeCells count="6">
    <mergeCell ref="H5:I5"/>
    <mergeCell ref="A2:G2"/>
    <mergeCell ref="B5:C5"/>
    <mergeCell ref="D5:E5"/>
    <mergeCell ref="F5:G5"/>
    <mergeCell ref="A5:A6"/>
  </mergeCells>
  <phoneticPr fontId="2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1" orientation="landscape" r:id="rId1"/>
  <headerFooter alignWithMargins="0">
    <oddHeader xml:space="preserve">&amp;L 14. melléklet a ...... 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Q44"/>
  <sheetViews>
    <sheetView zoomScaleNormal="100" zoomScaleSheetLayoutView="100" workbookViewId="0">
      <selection activeCell="A3" sqref="A3:A4"/>
    </sheetView>
  </sheetViews>
  <sheetFormatPr defaultColWidth="63.140625" defaultRowHeight="17.25" x14ac:dyDescent="0.3"/>
  <cols>
    <col min="1" max="1" width="63.140625" style="2" customWidth="1"/>
    <col min="2" max="2" width="11.7109375" style="2" customWidth="1"/>
    <col min="3" max="3" width="11.5703125" style="2" customWidth="1"/>
    <col min="4" max="4" width="12.28515625" style="2" customWidth="1"/>
    <col min="5" max="5" width="12.140625" style="2" customWidth="1"/>
    <col min="6" max="6" width="12.28515625" style="2" customWidth="1"/>
    <col min="7" max="7" width="12.42578125" style="2" customWidth="1"/>
    <col min="8" max="8" width="11.140625" style="2" customWidth="1"/>
    <col min="9" max="9" width="11.7109375" style="2" customWidth="1"/>
    <col min="10" max="10" width="12.5703125" style="2" customWidth="1"/>
    <col min="11" max="11" width="13.5703125" style="2" customWidth="1"/>
    <col min="12" max="12" width="16.85546875" style="2" customWidth="1"/>
    <col min="13" max="13" width="22.42578125" style="2" customWidth="1"/>
    <col min="14" max="16384" width="63.140625" style="2"/>
  </cols>
  <sheetData>
    <row r="1" spans="1:17" x14ac:dyDescent="0.3">
      <c r="A1" s="557" t="s">
        <v>465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117"/>
      <c r="M1" s="117"/>
      <c r="N1" s="117"/>
      <c r="O1" s="117"/>
      <c r="P1" s="117"/>
      <c r="Q1" s="117"/>
    </row>
    <row r="2" spans="1:17" ht="18" thickBot="1" x14ac:dyDescent="0.35"/>
    <row r="3" spans="1:17" s="118" customFormat="1" ht="24.75" customHeight="1" x14ac:dyDescent="0.2">
      <c r="A3" s="560" t="s">
        <v>192</v>
      </c>
      <c r="B3" s="558" t="s">
        <v>81</v>
      </c>
      <c r="C3" s="485"/>
      <c r="D3" s="558" t="s">
        <v>153</v>
      </c>
      <c r="E3" s="558"/>
      <c r="F3" s="558" t="s">
        <v>154</v>
      </c>
      <c r="G3" s="558"/>
      <c r="H3" s="558" t="s">
        <v>113</v>
      </c>
      <c r="I3" s="485"/>
      <c r="J3" s="558" t="s">
        <v>156</v>
      </c>
      <c r="K3" s="523"/>
    </row>
    <row r="4" spans="1:17" s="118" customFormat="1" ht="24.75" customHeight="1" thickBot="1" x14ac:dyDescent="0.25">
      <c r="A4" s="562"/>
      <c r="B4" s="189" t="s">
        <v>238</v>
      </c>
      <c r="C4" s="189" t="s">
        <v>239</v>
      </c>
      <c r="D4" s="189" t="s">
        <v>238</v>
      </c>
      <c r="E4" s="189" t="s">
        <v>239</v>
      </c>
      <c r="F4" s="189" t="s">
        <v>238</v>
      </c>
      <c r="G4" s="189" t="s">
        <v>239</v>
      </c>
      <c r="H4" s="189" t="s">
        <v>238</v>
      </c>
      <c r="I4" s="189" t="s">
        <v>239</v>
      </c>
      <c r="J4" s="189" t="s">
        <v>238</v>
      </c>
      <c r="K4" s="190" t="s">
        <v>239</v>
      </c>
    </row>
    <row r="5" spans="1:17" x14ac:dyDescent="0.3">
      <c r="A5" s="170" t="s">
        <v>193</v>
      </c>
      <c r="B5" s="254">
        <v>401401</v>
      </c>
      <c r="C5" s="254">
        <v>169028</v>
      </c>
      <c r="D5" s="254"/>
      <c r="E5" s="254"/>
      <c r="F5" s="254"/>
      <c r="G5" s="254"/>
      <c r="H5" s="254">
        <f>(B5+D5+F5)</f>
        <v>401401</v>
      </c>
      <c r="I5" s="254">
        <f>(C5+E5+G5)</f>
        <v>169028</v>
      </c>
      <c r="J5" s="255">
        <f>(D5+F5+H5)</f>
        <v>401401</v>
      </c>
      <c r="K5" s="256">
        <f>(E5+G5+I5)</f>
        <v>169028</v>
      </c>
      <c r="L5" s="221"/>
      <c r="M5" s="221"/>
    </row>
    <row r="6" spans="1:17" x14ac:dyDescent="0.3">
      <c r="A6" s="110" t="s">
        <v>194</v>
      </c>
      <c r="B6" s="194">
        <v>22895</v>
      </c>
      <c r="C6" s="194">
        <v>30180</v>
      </c>
      <c r="D6" s="194">
        <v>0</v>
      </c>
      <c r="E6" s="194">
        <v>0</v>
      </c>
      <c r="F6" s="194">
        <v>1301</v>
      </c>
      <c r="G6" s="194">
        <v>3162</v>
      </c>
      <c r="H6" s="194">
        <f>(B6+D6+F6)</f>
        <v>24196</v>
      </c>
      <c r="I6" s="194">
        <f>(C6+E6+G6)</f>
        <v>33342</v>
      </c>
      <c r="J6" s="257">
        <v>19106</v>
      </c>
      <c r="K6" s="258">
        <v>33342</v>
      </c>
      <c r="L6" s="221"/>
      <c r="M6" s="221"/>
    </row>
    <row r="7" spans="1:17" x14ac:dyDescent="0.3">
      <c r="A7" s="110" t="s">
        <v>196</v>
      </c>
      <c r="B7" s="194">
        <v>0</v>
      </c>
      <c r="C7" s="194">
        <v>0</v>
      </c>
      <c r="D7" s="194"/>
      <c r="E7" s="194"/>
      <c r="F7" s="194"/>
      <c r="G7" s="194"/>
      <c r="H7" s="194">
        <f t="shared" ref="H7:H44" si="0">(B7+D7+F7)</f>
        <v>0</v>
      </c>
      <c r="I7" s="194">
        <f t="shared" ref="I7:I43" si="1">(C7+E7+G7)</f>
        <v>0</v>
      </c>
      <c r="J7" s="257">
        <f t="shared" ref="J7:J43" si="2">(D7+F7+H7)</f>
        <v>0</v>
      </c>
      <c r="K7" s="258">
        <f t="shared" ref="K7:K11" si="3">(E7+G7+I7)</f>
        <v>0</v>
      </c>
      <c r="L7" s="221"/>
      <c r="M7" s="221"/>
    </row>
    <row r="8" spans="1:17" s="1" customFormat="1" x14ac:dyDescent="0.3">
      <c r="A8" s="111" t="s">
        <v>195</v>
      </c>
      <c r="B8" s="195">
        <f>SUM(B5:B7)</f>
        <v>424296</v>
      </c>
      <c r="C8" s="195">
        <f>SUM(C5:C7)</f>
        <v>199208</v>
      </c>
      <c r="D8" s="195">
        <v>0</v>
      </c>
      <c r="E8" s="195">
        <v>0</v>
      </c>
      <c r="F8" s="195">
        <f>SUM(F6:F7)</f>
        <v>1301</v>
      </c>
      <c r="G8" s="195">
        <f>SUM(G6:G7)</f>
        <v>3162</v>
      </c>
      <c r="H8" s="195">
        <f t="shared" si="0"/>
        <v>425597</v>
      </c>
      <c r="I8" s="195">
        <f>(C8+E8+G8)</f>
        <v>202370</v>
      </c>
      <c r="J8" s="259">
        <v>221909</v>
      </c>
      <c r="K8" s="260">
        <v>202370</v>
      </c>
      <c r="L8" s="221"/>
      <c r="M8" s="221"/>
    </row>
    <row r="9" spans="1:17" x14ac:dyDescent="0.3">
      <c r="A9" s="110" t="s">
        <v>197</v>
      </c>
      <c r="B9" s="194"/>
      <c r="C9" s="194"/>
      <c r="D9" s="194"/>
      <c r="E9" s="194"/>
      <c r="F9" s="194"/>
      <c r="G9" s="194"/>
      <c r="H9" s="194">
        <f t="shared" si="0"/>
        <v>0</v>
      </c>
      <c r="I9" s="194">
        <f t="shared" si="1"/>
        <v>0</v>
      </c>
      <c r="J9" s="257">
        <f>(D9+F9+H9)</f>
        <v>0</v>
      </c>
      <c r="K9" s="258">
        <f t="shared" si="3"/>
        <v>0</v>
      </c>
      <c r="L9" s="221"/>
      <c r="M9" s="221"/>
    </row>
    <row r="10" spans="1:17" x14ac:dyDescent="0.3">
      <c r="A10" s="110" t="s">
        <v>198</v>
      </c>
      <c r="B10" s="194"/>
      <c r="C10" s="194"/>
      <c r="D10" s="194"/>
      <c r="E10" s="194"/>
      <c r="F10" s="194"/>
      <c r="G10" s="194"/>
      <c r="H10" s="194">
        <f t="shared" si="0"/>
        <v>0</v>
      </c>
      <c r="I10" s="194">
        <f t="shared" si="1"/>
        <v>0</v>
      </c>
      <c r="J10" s="257">
        <f t="shared" si="2"/>
        <v>0</v>
      </c>
      <c r="K10" s="258">
        <f t="shared" si="3"/>
        <v>0</v>
      </c>
      <c r="L10" s="221"/>
      <c r="M10" s="221"/>
    </row>
    <row r="11" spans="1:17" s="1" customFormat="1" x14ac:dyDescent="0.3">
      <c r="A11" s="111" t="s">
        <v>199</v>
      </c>
      <c r="B11" s="195"/>
      <c r="C11" s="195"/>
      <c r="D11" s="195"/>
      <c r="E11" s="195"/>
      <c r="F11" s="195"/>
      <c r="G11" s="195"/>
      <c r="H11" s="194">
        <f t="shared" si="0"/>
        <v>0</v>
      </c>
      <c r="I11" s="194">
        <f t="shared" si="1"/>
        <v>0</v>
      </c>
      <c r="J11" s="257">
        <f t="shared" si="2"/>
        <v>0</v>
      </c>
      <c r="K11" s="258">
        <f t="shared" si="3"/>
        <v>0</v>
      </c>
      <c r="L11" s="221"/>
      <c r="M11" s="221"/>
    </row>
    <row r="12" spans="1:17" x14ac:dyDescent="0.3">
      <c r="A12" s="110" t="s">
        <v>200</v>
      </c>
      <c r="B12" s="194">
        <v>404026</v>
      </c>
      <c r="C12" s="194">
        <v>542470</v>
      </c>
      <c r="D12" s="194">
        <v>103120</v>
      </c>
      <c r="E12" s="194">
        <v>134240</v>
      </c>
      <c r="F12" s="194">
        <v>263473</v>
      </c>
      <c r="G12" s="194">
        <v>353862</v>
      </c>
      <c r="H12" s="194">
        <f t="shared" si="0"/>
        <v>770619</v>
      </c>
      <c r="I12" s="194">
        <f>(C12+E12+G12)</f>
        <v>1030572</v>
      </c>
      <c r="J12" s="261">
        <v>348876</v>
      </c>
      <c r="K12" s="262">
        <v>542470</v>
      </c>
      <c r="L12" s="221"/>
      <c r="M12" s="221"/>
    </row>
    <row r="13" spans="1:17" x14ac:dyDescent="0.3">
      <c r="A13" s="110" t="s">
        <v>201</v>
      </c>
      <c r="B13" s="194">
        <v>22526</v>
      </c>
      <c r="C13" s="194">
        <v>25214</v>
      </c>
      <c r="D13" s="194">
        <v>3613</v>
      </c>
      <c r="E13" s="194">
        <v>0</v>
      </c>
      <c r="F13" s="194"/>
      <c r="G13" s="194"/>
      <c r="H13" s="194">
        <f t="shared" si="0"/>
        <v>26139</v>
      </c>
      <c r="I13" s="194">
        <f t="shared" si="1"/>
        <v>25214</v>
      </c>
      <c r="J13" s="261">
        <f>(B13+D13+F13)</f>
        <v>26139</v>
      </c>
      <c r="K13" s="262">
        <f>(E13+G13+C13)</f>
        <v>25214</v>
      </c>
      <c r="L13" s="221"/>
      <c r="M13" s="221"/>
    </row>
    <row r="14" spans="1:17" x14ac:dyDescent="0.3">
      <c r="A14" s="110" t="s">
        <v>231</v>
      </c>
      <c r="B14" s="194">
        <v>675220</v>
      </c>
      <c r="C14" s="194">
        <v>67073</v>
      </c>
      <c r="D14" s="194"/>
      <c r="E14" s="194"/>
      <c r="F14" s="194"/>
      <c r="G14" s="194"/>
      <c r="H14" s="194">
        <f t="shared" si="0"/>
        <v>675220</v>
      </c>
      <c r="I14" s="194">
        <f t="shared" si="1"/>
        <v>67073</v>
      </c>
      <c r="J14" s="261">
        <f t="shared" ref="J14:J26" si="4">(B14+D14+F14)</f>
        <v>675220</v>
      </c>
      <c r="K14" s="262">
        <f t="shared" ref="K14:K43" si="5">(E14+G14+C14)</f>
        <v>67073</v>
      </c>
      <c r="L14" s="221"/>
      <c r="M14" s="221"/>
    </row>
    <row r="15" spans="1:17" x14ac:dyDescent="0.3">
      <c r="A15" s="110" t="s">
        <v>202</v>
      </c>
      <c r="B15" s="194">
        <v>26166</v>
      </c>
      <c r="C15" s="194">
        <v>131910</v>
      </c>
      <c r="D15" s="194">
        <v>306</v>
      </c>
      <c r="E15" s="194">
        <v>140</v>
      </c>
      <c r="F15" s="194">
        <v>122</v>
      </c>
      <c r="G15" s="194">
        <v>0</v>
      </c>
      <c r="H15" s="194">
        <f t="shared" si="0"/>
        <v>26594</v>
      </c>
      <c r="I15" s="194">
        <f t="shared" si="1"/>
        <v>132050</v>
      </c>
      <c r="J15" s="261">
        <f t="shared" si="4"/>
        <v>26594</v>
      </c>
      <c r="K15" s="262">
        <f t="shared" si="5"/>
        <v>132050</v>
      </c>
      <c r="L15" s="221"/>
      <c r="M15" s="221"/>
    </row>
    <row r="16" spans="1:17" s="1" customFormat="1" x14ac:dyDescent="0.3">
      <c r="A16" s="111" t="s">
        <v>203</v>
      </c>
      <c r="B16" s="195">
        <f t="shared" ref="B16" si="6">SUM(B12:B15)</f>
        <v>1127938</v>
      </c>
      <c r="C16" s="195">
        <f t="shared" ref="C16:G16" si="7">SUM(C12:C15)</f>
        <v>766667</v>
      </c>
      <c r="D16" s="195">
        <f t="shared" ref="D16" si="8">SUM(D12:D15)</f>
        <v>107039</v>
      </c>
      <c r="E16" s="195">
        <f t="shared" si="7"/>
        <v>134380</v>
      </c>
      <c r="F16" s="195">
        <f t="shared" ref="F16" si="9">SUM(F12:F15)</f>
        <v>263595</v>
      </c>
      <c r="G16" s="195">
        <f t="shared" si="7"/>
        <v>353862</v>
      </c>
      <c r="H16" s="195">
        <f t="shared" si="0"/>
        <v>1498572</v>
      </c>
      <c r="I16" s="195">
        <f t="shared" si="1"/>
        <v>1254909</v>
      </c>
      <c r="J16" s="261">
        <v>972560</v>
      </c>
      <c r="K16" s="263">
        <v>766807</v>
      </c>
      <c r="L16" s="221"/>
      <c r="M16" s="221"/>
    </row>
    <row r="17" spans="1:13" x14ac:dyDescent="0.3">
      <c r="A17" s="110" t="s">
        <v>204</v>
      </c>
      <c r="B17" s="194">
        <v>14335</v>
      </c>
      <c r="C17" s="194">
        <v>14089</v>
      </c>
      <c r="D17" s="194">
        <v>1029</v>
      </c>
      <c r="E17" s="194">
        <v>762</v>
      </c>
      <c r="F17" s="194">
        <v>2049</v>
      </c>
      <c r="G17" s="194">
        <v>1971</v>
      </c>
      <c r="H17" s="194">
        <f t="shared" si="0"/>
        <v>17413</v>
      </c>
      <c r="I17" s="194">
        <f t="shared" si="1"/>
        <v>16822</v>
      </c>
      <c r="J17" s="261">
        <f t="shared" si="4"/>
        <v>17413</v>
      </c>
      <c r="K17" s="262">
        <f t="shared" si="5"/>
        <v>16822</v>
      </c>
      <c r="L17" s="221"/>
      <c r="M17" s="221"/>
    </row>
    <row r="18" spans="1:13" x14ac:dyDescent="0.3">
      <c r="A18" s="110" t="s">
        <v>205</v>
      </c>
      <c r="B18" s="194">
        <v>97544</v>
      </c>
      <c r="C18" s="194">
        <v>114313</v>
      </c>
      <c r="D18" s="194">
        <v>4991</v>
      </c>
      <c r="E18" s="194">
        <v>6853</v>
      </c>
      <c r="F18" s="194">
        <v>32964</v>
      </c>
      <c r="G18" s="194">
        <v>43017</v>
      </c>
      <c r="H18" s="194">
        <f t="shared" si="0"/>
        <v>135499</v>
      </c>
      <c r="I18" s="194">
        <f t="shared" si="1"/>
        <v>164183</v>
      </c>
      <c r="J18" s="261">
        <f t="shared" si="4"/>
        <v>135499</v>
      </c>
      <c r="K18" s="262">
        <f t="shared" si="5"/>
        <v>164183</v>
      </c>
      <c r="L18" s="221"/>
      <c r="M18" s="221"/>
    </row>
    <row r="19" spans="1:13" x14ac:dyDescent="0.3">
      <c r="A19" s="110" t="s">
        <v>206</v>
      </c>
      <c r="B19" s="194"/>
      <c r="C19" s="194"/>
      <c r="D19" s="194"/>
      <c r="E19" s="194"/>
      <c r="F19" s="194"/>
      <c r="G19" s="194"/>
      <c r="H19" s="194">
        <f t="shared" si="0"/>
        <v>0</v>
      </c>
      <c r="I19" s="194">
        <f t="shared" si="1"/>
        <v>0</v>
      </c>
      <c r="J19" s="261">
        <f t="shared" si="4"/>
        <v>0</v>
      </c>
      <c r="K19" s="262">
        <f t="shared" si="5"/>
        <v>0</v>
      </c>
      <c r="L19" s="221"/>
      <c r="M19" s="221"/>
    </row>
    <row r="20" spans="1:13" x14ac:dyDescent="0.3">
      <c r="A20" s="110" t="s">
        <v>207</v>
      </c>
      <c r="B20" s="194"/>
      <c r="C20" s="194">
        <v>4421</v>
      </c>
      <c r="D20" s="194"/>
      <c r="E20" s="194"/>
      <c r="F20" s="194"/>
      <c r="G20" s="194"/>
      <c r="H20" s="194">
        <f t="shared" si="0"/>
        <v>0</v>
      </c>
      <c r="I20" s="194">
        <f t="shared" si="1"/>
        <v>4421</v>
      </c>
      <c r="J20" s="261">
        <f t="shared" si="4"/>
        <v>0</v>
      </c>
      <c r="K20" s="262">
        <f t="shared" si="5"/>
        <v>4421</v>
      </c>
      <c r="L20" s="221"/>
      <c r="M20" s="221"/>
    </row>
    <row r="21" spans="1:13" s="1" customFormat="1" x14ac:dyDescent="0.3">
      <c r="A21" s="111" t="s">
        <v>208</v>
      </c>
      <c r="B21" s="195">
        <f t="shared" ref="B21" si="10">SUM(B17:B20)</f>
        <v>111879</v>
      </c>
      <c r="C21" s="195">
        <f t="shared" ref="C21:G21" si="11">SUM(C17:C20)</f>
        <v>132823</v>
      </c>
      <c r="D21" s="195">
        <f t="shared" ref="D21" si="12">SUM(D17:D20)</f>
        <v>6020</v>
      </c>
      <c r="E21" s="195">
        <f t="shared" si="11"/>
        <v>7615</v>
      </c>
      <c r="F21" s="195">
        <f t="shared" ref="F21" si="13">SUM(F17:F20)</f>
        <v>35013</v>
      </c>
      <c r="G21" s="195">
        <f t="shared" si="11"/>
        <v>44988</v>
      </c>
      <c r="H21" s="195">
        <f t="shared" si="0"/>
        <v>152912</v>
      </c>
      <c r="I21" s="195">
        <f t="shared" si="1"/>
        <v>185426</v>
      </c>
      <c r="J21" s="261">
        <f t="shared" si="4"/>
        <v>152912</v>
      </c>
      <c r="K21" s="263">
        <f t="shared" si="5"/>
        <v>185426</v>
      </c>
      <c r="L21" s="221"/>
      <c r="M21" s="221"/>
    </row>
    <row r="22" spans="1:13" x14ac:dyDescent="0.3">
      <c r="A22" s="110" t="s">
        <v>209</v>
      </c>
      <c r="B22" s="194">
        <v>86909</v>
      </c>
      <c r="C22" s="194">
        <v>96222</v>
      </c>
      <c r="D22" s="194">
        <v>78656</v>
      </c>
      <c r="E22" s="194">
        <v>101717</v>
      </c>
      <c r="F22" s="194">
        <v>185788</v>
      </c>
      <c r="G22" s="194">
        <v>250087</v>
      </c>
      <c r="H22" s="194">
        <f t="shared" si="0"/>
        <v>351353</v>
      </c>
      <c r="I22" s="194">
        <f t="shared" si="1"/>
        <v>448026</v>
      </c>
      <c r="J22" s="261">
        <f t="shared" si="4"/>
        <v>351353</v>
      </c>
      <c r="K22" s="262">
        <f t="shared" si="5"/>
        <v>448026</v>
      </c>
      <c r="L22" s="221"/>
      <c r="M22" s="221"/>
    </row>
    <row r="23" spans="1:13" x14ac:dyDescent="0.3">
      <c r="A23" s="110" t="s">
        <v>210</v>
      </c>
      <c r="B23" s="194">
        <v>41292</v>
      </c>
      <c r="C23" s="194">
        <v>59263</v>
      </c>
      <c r="D23" s="194">
        <v>10486</v>
      </c>
      <c r="E23" s="194">
        <v>8247</v>
      </c>
      <c r="F23" s="194">
        <v>16615</v>
      </c>
      <c r="G23" s="194">
        <v>21871</v>
      </c>
      <c r="H23" s="194">
        <f t="shared" si="0"/>
        <v>68393</v>
      </c>
      <c r="I23" s="194">
        <f t="shared" si="1"/>
        <v>89381</v>
      </c>
      <c r="J23" s="261">
        <f t="shared" si="4"/>
        <v>68393</v>
      </c>
      <c r="K23" s="262">
        <f t="shared" si="5"/>
        <v>89381</v>
      </c>
      <c r="L23" s="221"/>
      <c r="M23" s="221"/>
    </row>
    <row r="24" spans="1:13" x14ac:dyDescent="0.3">
      <c r="A24" s="110" t="s">
        <v>211</v>
      </c>
      <c r="B24" s="194">
        <v>17952</v>
      </c>
      <c r="C24" s="194">
        <v>17847</v>
      </c>
      <c r="D24" s="194">
        <v>12350</v>
      </c>
      <c r="E24" s="194">
        <v>15078</v>
      </c>
      <c r="F24" s="194">
        <v>25188</v>
      </c>
      <c r="G24" s="194">
        <v>32739</v>
      </c>
      <c r="H24" s="194">
        <f t="shared" si="0"/>
        <v>55490</v>
      </c>
      <c r="I24" s="194">
        <f t="shared" si="1"/>
        <v>65664</v>
      </c>
      <c r="J24" s="261">
        <f t="shared" si="4"/>
        <v>55490</v>
      </c>
      <c r="K24" s="262">
        <f t="shared" si="5"/>
        <v>65664</v>
      </c>
      <c r="L24" s="221"/>
      <c r="M24" s="221"/>
    </row>
    <row r="25" spans="1:13" s="1" customFormat="1" x14ac:dyDescent="0.3">
      <c r="A25" s="111" t="s">
        <v>212</v>
      </c>
      <c r="B25" s="195">
        <f t="shared" ref="B25" si="14">SUM(B22:B24)</f>
        <v>146153</v>
      </c>
      <c r="C25" s="195">
        <f t="shared" ref="C25:G25" si="15">SUM(C22:C24)</f>
        <v>173332</v>
      </c>
      <c r="D25" s="195">
        <f t="shared" ref="D25" si="16">SUM(D22:D24)</f>
        <v>101492</v>
      </c>
      <c r="E25" s="195">
        <f t="shared" si="15"/>
        <v>125042</v>
      </c>
      <c r="F25" s="195">
        <f t="shared" ref="F25" si="17">SUM(F22:F24)</f>
        <v>227591</v>
      </c>
      <c r="G25" s="195">
        <f t="shared" si="15"/>
        <v>304697</v>
      </c>
      <c r="H25" s="195">
        <f t="shared" si="0"/>
        <v>475236</v>
      </c>
      <c r="I25" s="195">
        <f t="shared" si="1"/>
        <v>603071</v>
      </c>
      <c r="J25" s="261">
        <f t="shared" si="4"/>
        <v>475236</v>
      </c>
      <c r="K25" s="263">
        <f t="shared" si="5"/>
        <v>603071</v>
      </c>
      <c r="L25" s="221"/>
      <c r="M25" s="221"/>
    </row>
    <row r="26" spans="1:13" s="1" customFormat="1" x14ac:dyDescent="0.3">
      <c r="A26" s="111" t="s">
        <v>213</v>
      </c>
      <c r="B26" s="195">
        <v>160182</v>
      </c>
      <c r="C26" s="195">
        <v>154471</v>
      </c>
      <c r="D26" s="195">
        <v>1251</v>
      </c>
      <c r="E26" s="195">
        <v>216</v>
      </c>
      <c r="F26" s="195">
        <v>389</v>
      </c>
      <c r="G26" s="195">
        <v>247</v>
      </c>
      <c r="H26" s="195">
        <f t="shared" si="0"/>
        <v>161822</v>
      </c>
      <c r="I26" s="195">
        <f t="shared" si="1"/>
        <v>154934</v>
      </c>
      <c r="J26" s="261">
        <f t="shared" si="4"/>
        <v>161822</v>
      </c>
      <c r="K26" s="263">
        <f t="shared" si="5"/>
        <v>154934</v>
      </c>
      <c r="L26" s="221"/>
      <c r="M26" s="221"/>
    </row>
    <row r="27" spans="1:13" s="1" customFormat="1" x14ac:dyDescent="0.3">
      <c r="A27" s="111" t="s">
        <v>214</v>
      </c>
      <c r="B27" s="195">
        <v>992134</v>
      </c>
      <c r="C27" s="195">
        <v>685542</v>
      </c>
      <c r="D27" s="195">
        <v>1592</v>
      </c>
      <c r="E27" s="195">
        <v>1982</v>
      </c>
      <c r="F27" s="195">
        <v>9008</v>
      </c>
      <c r="G27" s="195">
        <v>11421</v>
      </c>
      <c r="H27" s="195">
        <f t="shared" si="0"/>
        <v>1002734</v>
      </c>
      <c r="I27" s="195">
        <f t="shared" si="1"/>
        <v>698945</v>
      </c>
      <c r="J27" s="261">
        <v>253577</v>
      </c>
      <c r="K27" s="263">
        <v>210845</v>
      </c>
      <c r="L27" s="221"/>
      <c r="M27" s="221"/>
    </row>
    <row r="28" spans="1:13" s="1" customFormat="1" x14ac:dyDescent="0.3">
      <c r="A28" s="111" t="s">
        <v>215</v>
      </c>
      <c r="B28" s="195">
        <f>(B8+B16-B21-B25-B26-B27)</f>
        <v>141886</v>
      </c>
      <c r="C28" s="195">
        <f>(C8+C16-C21-C25-C26-C27)</f>
        <v>-180293</v>
      </c>
      <c r="D28" s="195">
        <v>-3316</v>
      </c>
      <c r="E28" s="195">
        <v>-475</v>
      </c>
      <c r="F28" s="195">
        <f>(F8+F16-F21-F25-F26-F27)</f>
        <v>-7105</v>
      </c>
      <c r="G28" s="195">
        <f>(G8+G16-G21-G25-G26-G27)</f>
        <v>-4329</v>
      </c>
      <c r="H28" s="195">
        <f t="shared" si="0"/>
        <v>131465</v>
      </c>
      <c r="I28" s="195">
        <f t="shared" si="1"/>
        <v>-185097</v>
      </c>
      <c r="J28" s="261">
        <v>350583</v>
      </c>
      <c r="K28" s="263">
        <v>-185097</v>
      </c>
      <c r="L28" s="221"/>
      <c r="M28" s="221"/>
    </row>
    <row r="29" spans="1:13" x14ac:dyDescent="0.3">
      <c r="A29" s="110" t="s">
        <v>216</v>
      </c>
      <c r="B29" s="194">
        <v>0</v>
      </c>
      <c r="C29" s="194">
        <v>0</v>
      </c>
      <c r="D29" s="194"/>
      <c r="E29" s="194"/>
      <c r="F29" s="194"/>
      <c r="G29" s="194"/>
      <c r="H29" s="194">
        <f t="shared" si="0"/>
        <v>0</v>
      </c>
      <c r="I29" s="194">
        <f t="shared" si="1"/>
        <v>0</v>
      </c>
      <c r="J29" s="261">
        <f t="shared" si="2"/>
        <v>0</v>
      </c>
      <c r="K29" s="262">
        <f t="shared" si="5"/>
        <v>0</v>
      </c>
      <c r="L29" s="221"/>
      <c r="M29" s="221"/>
    </row>
    <row r="30" spans="1:13" x14ac:dyDescent="0.3">
      <c r="A30" s="110" t="s">
        <v>230</v>
      </c>
      <c r="B30" s="194">
        <v>20</v>
      </c>
      <c r="C30" s="194">
        <v>25</v>
      </c>
      <c r="D30" s="194"/>
      <c r="E30" s="194"/>
      <c r="F30" s="194"/>
      <c r="G30" s="194"/>
      <c r="H30" s="194">
        <f t="shared" si="0"/>
        <v>20</v>
      </c>
      <c r="I30" s="194">
        <f t="shared" si="1"/>
        <v>25</v>
      </c>
      <c r="J30" s="261">
        <f t="shared" si="2"/>
        <v>20</v>
      </c>
      <c r="K30" s="262">
        <f t="shared" si="5"/>
        <v>25</v>
      </c>
      <c r="L30" s="221"/>
      <c r="M30" s="221"/>
    </row>
    <row r="31" spans="1:13" x14ac:dyDescent="0.3">
      <c r="A31" s="110" t="s">
        <v>217</v>
      </c>
      <c r="B31" s="194">
        <v>2493</v>
      </c>
      <c r="C31" s="194">
        <v>3261</v>
      </c>
      <c r="D31" s="194"/>
      <c r="E31" s="194"/>
      <c r="F31" s="194"/>
      <c r="G31" s="194"/>
      <c r="H31" s="194">
        <f t="shared" si="0"/>
        <v>2493</v>
      </c>
      <c r="I31" s="194">
        <f t="shared" si="1"/>
        <v>3261</v>
      </c>
      <c r="J31" s="261">
        <f t="shared" si="2"/>
        <v>2493</v>
      </c>
      <c r="K31" s="262">
        <f t="shared" si="5"/>
        <v>3261</v>
      </c>
      <c r="L31" s="221"/>
      <c r="M31" s="221"/>
    </row>
    <row r="32" spans="1:13" s="1" customFormat="1" x14ac:dyDescent="0.3">
      <c r="A32" s="111" t="s">
        <v>218</v>
      </c>
      <c r="B32" s="195">
        <f>SUM(B30:B31)</f>
        <v>2513</v>
      </c>
      <c r="C32" s="195">
        <f>SUM(C30:C31)</f>
        <v>3286</v>
      </c>
      <c r="D32" s="195">
        <f t="shared" ref="D32" si="18">SUM(D30:D31)</f>
        <v>0</v>
      </c>
      <c r="E32" s="195">
        <f t="shared" ref="E32:G32" si="19">SUM(E30:E31)</f>
        <v>0</v>
      </c>
      <c r="F32" s="195">
        <f t="shared" ref="F32" si="20">SUM(F30:F31)</f>
        <v>0</v>
      </c>
      <c r="G32" s="195">
        <f t="shared" si="19"/>
        <v>0</v>
      </c>
      <c r="H32" s="195">
        <f t="shared" si="0"/>
        <v>2513</v>
      </c>
      <c r="I32" s="195">
        <f t="shared" si="1"/>
        <v>3286</v>
      </c>
      <c r="J32" s="264">
        <f t="shared" si="2"/>
        <v>2513</v>
      </c>
      <c r="K32" s="263">
        <f t="shared" si="5"/>
        <v>3286</v>
      </c>
      <c r="L32" s="221"/>
      <c r="M32" s="221"/>
    </row>
    <row r="33" spans="1:13" x14ac:dyDescent="0.3">
      <c r="A33" s="110" t="s">
        <v>219</v>
      </c>
      <c r="B33" s="194">
        <v>6</v>
      </c>
      <c r="C33" s="194">
        <v>82</v>
      </c>
      <c r="D33" s="194"/>
      <c r="E33" s="194"/>
      <c r="F33" s="194"/>
      <c r="G33" s="194"/>
      <c r="H33" s="194">
        <f t="shared" si="0"/>
        <v>6</v>
      </c>
      <c r="I33" s="194">
        <f t="shared" si="1"/>
        <v>82</v>
      </c>
      <c r="J33" s="257">
        <f t="shared" si="2"/>
        <v>6</v>
      </c>
      <c r="K33" s="258">
        <f t="shared" si="5"/>
        <v>82</v>
      </c>
      <c r="L33" s="221"/>
      <c r="M33" s="221"/>
    </row>
    <row r="34" spans="1:13" x14ac:dyDescent="0.3">
      <c r="A34" s="110" t="s">
        <v>220</v>
      </c>
      <c r="B34" s="194">
        <v>0</v>
      </c>
      <c r="C34" s="194">
        <v>0</v>
      </c>
      <c r="D34" s="194"/>
      <c r="E34" s="194"/>
      <c r="F34" s="194"/>
      <c r="G34" s="194"/>
      <c r="H34" s="194">
        <f t="shared" si="0"/>
        <v>0</v>
      </c>
      <c r="I34" s="194">
        <f t="shared" si="1"/>
        <v>0</v>
      </c>
      <c r="J34" s="257">
        <f t="shared" si="2"/>
        <v>0</v>
      </c>
      <c r="K34" s="258">
        <f t="shared" si="5"/>
        <v>0</v>
      </c>
      <c r="L34" s="221"/>
      <c r="M34" s="221"/>
    </row>
    <row r="35" spans="1:13" x14ac:dyDescent="0.3">
      <c r="A35" s="110" t="s">
        <v>221</v>
      </c>
      <c r="B35" s="194">
        <v>0</v>
      </c>
      <c r="C35" s="194">
        <v>28</v>
      </c>
      <c r="D35" s="194"/>
      <c r="E35" s="194"/>
      <c r="F35" s="194"/>
      <c r="G35" s="194"/>
      <c r="H35" s="194">
        <f t="shared" si="0"/>
        <v>0</v>
      </c>
      <c r="I35" s="194">
        <f t="shared" si="1"/>
        <v>28</v>
      </c>
      <c r="J35" s="257">
        <f t="shared" si="2"/>
        <v>0</v>
      </c>
      <c r="K35" s="258">
        <f t="shared" si="5"/>
        <v>28</v>
      </c>
      <c r="L35" s="221"/>
      <c r="M35" s="221"/>
    </row>
    <row r="36" spans="1:13" s="1" customFormat="1" x14ac:dyDescent="0.3">
      <c r="A36" s="111" t="s">
        <v>222</v>
      </c>
      <c r="B36" s="195">
        <v>6</v>
      </c>
      <c r="C36" s="195">
        <f>C33+C34+C35</f>
        <v>110</v>
      </c>
      <c r="D36" s="195"/>
      <c r="E36" s="195"/>
      <c r="F36" s="195"/>
      <c r="G36" s="195"/>
      <c r="H36" s="195">
        <f t="shared" si="0"/>
        <v>6</v>
      </c>
      <c r="I36" s="195">
        <f t="shared" si="1"/>
        <v>110</v>
      </c>
      <c r="J36" s="259">
        <f t="shared" si="2"/>
        <v>6</v>
      </c>
      <c r="K36" s="260">
        <v>110</v>
      </c>
      <c r="L36" s="221"/>
      <c r="M36" s="221"/>
    </row>
    <row r="37" spans="1:13" s="1" customFormat="1" x14ac:dyDescent="0.3">
      <c r="A37" s="111" t="s">
        <v>223</v>
      </c>
      <c r="B37" s="195">
        <f>(B32-B36)</f>
        <v>2507</v>
      </c>
      <c r="C37" s="195">
        <f>(C32-C36)</f>
        <v>3176</v>
      </c>
      <c r="D37" s="195">
        <f t="shared" ref="D37" si="21">(D32-D36)</f>
        <v>0</v>
      </c>
      <c r="E37" s="195">
        <f t="shared" ref="E37" si="22">(E32-E36)</f>
        <v>0</v>
      </c>
      <c r="F37" s="195"/>
      <c r="G37" s="195"/>
      <c r="H37" s="259">
        <f t="shared" si="0"/>
        <v>2507</v>
      </c>
      <c r="I37" s="195">
        <f t="shared" si="1"/>
        <v>3176</v>
      </c>
      <c r="J37" s="259">
        <f t="shared" si="2"/>
        <v>2507</v>
      </c>
      <c r="K37" s="260">
        <v>3176</v>
      </c>
      <c r="L37" s="221"/>
      <c r="M37" s="221"/>
    </row>
    <row r="38" spans="1:13" s="1" customFormat="1" x14ac:dyDescent="0.3">
      <c r="A38" s="111" t="s">
        <v>224</v>
      </c>
      <c r="B38" s="195">
        <f>(B28+B37)</f>
        <v>144393</v>
      </c>
      <c r="C38" s="195">
        <f>(C28+C37)</f>
        <v>-177117</v>
      </c>
      <c r="D38" s="195">
        <f t="shared" ref="D38" si="23">(D28+D37)</f>
        <v>-3316</v>
      </c>
      <c r="E38" s="195">
        <f t="shared" ref="E38" si="24">(E28+E37)</f>
        <v>-475</v>
      </c>
      <c r="F38" s="195">
        <v>-7105</v>
      </c>
      <c r="G38" s="195">
        <v>-4329</v>
      </c>
      <c r="H38" s="195">
        <f t="shared" si="0"/>
        <v>133972</v>
      </c>
      <c r="I38" s="195">
        <f>(C38+E38+G38)</f>
        <v>-181921</v>
      </c>
      <c r="J38" s="259">
        <v>353357</v>
      </c>
      <c r="K38" s="260">
        <v>-181921</v>
      </c>
      <c r="L38" s="221"/>
      <c r="M38" s="221"/>
    </row>
    <row r="39" spans="1:13" x14ac:dyDescent="0.3">
      <c r="A39" s="110" t="s">
        <v>231</v>
      </c>
      <c r="B39" s="194"/>
      <c r="C39" s="194"/>
      <c r="D39" s="194"/>
      <c r="E39" s="194"/>
      <c r="F39" s="194"/>
      <c r="G39" s="194"/>
      <c r="H39" s="194">
        <f t="shared" si="0"/>
        <v>0</v>
      </c>
      <c r="I39" s="194">
        <f t="shared" si="1"/>
        <v>0</v>
      </c>
      <c r="J39" s="257">
        <f t="shared" si="2"/>
        <v>0</v>
      </c>
      <c r="K39" s="258">
        <f t="shared" si="5"/>
        <v>0</v>
      </c>
      <c r="L39" s="221"/>
      <c r="M39" s="221"/>
    </row>
    <row r="40" spans="1:13" x14ac:dyDescent="0.3">
      <c r="A40" s="110" t="s">
        <v>225</v>
      </c>
      <c r="B40" s="194"/>
      <c r="C40" s="194"/>
      <c r="D40" s="194"/>
      <c r="E40" s="194"/>
      <c r="F40" s="194"/>
      <c r="G40" s="194"/>
      <c r="H40" s="194">
        <f t="shared" si="0"/>
        <v>0</v>
      </c>
      <c r="I40" s="194">
        <f t="shared" si="1"/>
        <v>0</v>
      </c>
      <c r="J40" s="257">
        <f t="shared" si="2"/>
        <v>0</v>
      </c>
      <c r="K40" s="258">
        <f t="shared" si="5"/>
        <v>0</v>
      </c>
      <c r="L40" s="221"/>
      <c r="M40" s="221"/>
    </row>
    <row r="41" spans="1:13" s="1" customFormat="1" x14ac:dyDescent="0.3">
      <c r="A41" s="111" t="s">
        <v>226</v>
      </c>
      <c r="B41" s="195"/>
      <c r="C41" s="195"/>
      <c r="D41" s="195"/>
      <c r="E41" s="195"/>
      <c r="F41" s="195"/>
      <c r="G41" s="195"/>
      <c r="H41" s="194">
        <f t="shared" si="0"/>
        <v>0</v>
      </c>
      <c r="I41" s="194">
        <f t="shared" si="1"/>
        <v>0</v>
      </c>
      <c r="J41" s="257">
        <f t="shared" si="2"/>
        <v>0</v>
      </c>
      <c r="K41" s="258">
        <f t="shared" si="5"/>
        <v>0</v>
      </c>
      <c r="L41" s="221"/>
      <c r="M41" s="221"/>
    </row>
    <row r="42" spans="1:13" s="1" customFormat="1" x14ac:dyDescent="0.3">
      <c r="A42" s="111" t="s">
        <v>227</v>
      </c>
      <c r="B42" s="195">
        <v>0</v>
      </c>
      <c r="C42" s="195">
        <v>0</v>
      </c>
      <c r="D42" s="195"/>
      <c r="E42" s="195"/>
      <c r="F42" s="195"/>
      <c r="G42" s="195"/>
      <c r="H42" s="194">
        <f t="shared" si="0"/>
        <v>0</v>
      </c>
      <c r="I42" s="194">
        <f t="shared" si="1"/>
        <v>0</v>
      </c>
      <c r="J42" s="257">
        <f t="shared" si="2"/>
        <v>0</v>
      </c>
      <c r="K42" s="258">
        <f t="shared" si="5"/>
        <v>0</v>
      </c>
      <c r="L42" s="221"/>
      <c r="M42" s="221"/>
    </row>
    <row r="43" spans="1:13" s="1" customFormat="1" x14ac:dyDescent="0.3">
      <c r="A43" s="111" t="s">
        <v>228</v>
      </c>
      <c r="B43" s="195"/>
      <c r="C43" s="195"/>
      <c r="D43" s="195"/>
      <c r="E43" s="195"/>
      <c r="F43" s="195"/>
      <c r="G43" s="195"/>
      <c r="H43" s="194">
        <f t="shared" si="0"/>
        <v>0</v>
      </c>
      <c r="I43" s="194">
        <f t="shared" si="1"/>
        <v>0</v>
      </c>
      <c r="J43" s="257">
        <f t="shared" si="2"/>
        <v>0</v>
      </c>
      <c r="K43" s="258">
        <f t="shared" si="5"/>
        <v>0</v>
      </c>
      <c r="L43" s="221"/>
      <c r="M43" s="221"/>
    </row>
    <row r="44" spans="1:13" s="1" customFormat="1" ht="18" thickBot="1" x14ac:dyDescent="0.35">
      <c r="A44" s="112" t="s">
        <v>229</v>
      </c>
      <c r="B44" s="196">
        <v>144393</v>
      </c>
      <c r="C44" s="196">
        <v>-177117</v>
      </c>
      <c r="D44" s="196">
        <v>-3316</v>
      </c>
      <c r="E44" s="196">
        <v>-475</v>
      </c>
      <c r="F44" s="196">
        <v>-7105</v>
      </c>
      <c r="G44" s="196">
        <v>-4329</v>
      </c>
      <c r="H44" s="196">
        <f t="shared" si="0"/>
        <v>133972</v>
      </c>
      <c r="I44" s="196">
        <f>C44+E44+G44</f>
        <v>-181921</v>
      </c>
      <c r="J44" s="265">
        <v>353357</v>
      </c>
      <c r="K44" s="266">
        <v>-181921</v>
      </c>
      <c r="L44" s="221"/>
      <c r="M44" s="221"/>
    </row>
  </sheetData>
  <mergeCells count="7">
    <mergeCell ref="A1:K1"/>
    <mergeCell ref="B3:C3"/>
    <mergeCell ref="D3:E3"/>
    <mergeCell ref="F3:G3"/>
    <mergeCell ref="H3:I3"/>
    <mergeCell ref="J3:K3"/>
    <mergeCell ref="A3:A4"/>
  </mergeCells>
  <phoneticPr fontId="23" type="noConversion"/>
  <printOptions horizontalCentered="1"/>
  <pageMargins left="0.70866141732283472" right="0.98425196850393704" top="0.9055118110236221" bottom="0.6692913385826772" header="0.31496062992125984" footer="0.15748031496062992"/>
  <pageSetup paperSize="9" scale="60" orientation="landscape" r:id="rId1"/>
  <headerFooter alignWithMargins="0">
    <oddHeader xml:space="preserve">&amp;L 15. melléklet az ............  önkormányzati rendelethez
</oddHeader>
  </headerFooter>
  <colBreaks count="1" manualBreakCount="1">
    <brk id="11" max="4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5108-C142-4788-B627-973DC8683537}">
  <sheetPr>
    <tabColor rgb="FF92D050"/>
    <pageSetUpPr fitToPage="1"/>
  </sheetPr>
  <dimension ref="A1:AF119"/>
  <sheetViews>
    <sheetView zoomScaleNormal="100" workbookViewId="0">
      <selection activeCell="O11" sqref="O11:T11"/>
    </sheetView>
  </sheetViews>
  <sheetFormatPr defaultRowHeight="17.25" x14ac:dyDescent="0.3"/>
  <cols>
    <col min="1" max="3" width="9.140625" style="2"/>
    <col min="4" max="4" width="8.42578125" style="2" customWidth="1"/>
    <col min="5" max="10" width="9.140625" style="2" hidden="1" customWidth="1"/>
    <col min="11" max="11" width="10.140625" style="2" customWidth="1"/>
    <col min="12" max="12" width="1.7109375" style="2" hidden="1" customWidth="1"/>
    <col min="13" max="14" width="9.140625" style="2" hidden="1" customWidth="1"/>
    <col min="15" max="15" width="9.140625" style="221"/>
    <col min="16" max="16" width="7.140625" style="221" customWidth="1"/>
    <col min="17" max="20" width="9.140625" style="221" hidden="1" customWidth="1"/>
    <col min="21" max="21" width="9.140625" style="221"/>
    <col min="22" max="22" width="8.7109375" style="221" customWidth="1"/>
    <col min="23" max="23" width="0.7109375" style="2" hidden="1" customWidth="1"/>
    <col min="24" max="26" width="9.140625" style="2" hidden="1" customWidth="1"/>
    <col min="27" max="27" width="8.85546875" style="222" customWidth="1"/>
    <col min="28" max="28" width="0.28515625" style="2" hidden="1" customWidth="1"/>
    <col min="29" max="31" width="9.140625" style="2" hidden="1" customWidth="1"/>
    <col min="32" max="32" width="1.28515625" style="2" customWidth="1"/>
    <col min="33" max="16384" width="9.140625" style="2"/>
  </cols>
  <sheetData>
    <row r="1" spans="1:32" x14ac:dyDescent="0.3">
      <c r="A1" s="1"/>
      <c r="D1" s="1" t="s">
        <v>232</v>
      </c>
      <c r="K1" s="1"/>
    </row>
    <row r="3" spans="1:32" x14ac:dyDescent="0.3">
      <c r="A3" s="557" t="s">
        <v>466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  <c r="V3" s="557"/>
      <c r="W3" s="557"/>
      <c r="X3" s="557"/>
      <c r="Y3" s="557"/>
      <c r="Z3" s="557"/>
      <c r="AA3" s="557"/>
      <c r="AB3" s="557"/>
      <c r="AC3" s="557"/>
      <c r="AD3" s="557"/>
      <c r="AE3" s="557"/>
      <c r="AF3" s="557"/>
    </row>
    <row r="4" spans="1:32" ht="18" thickBot="1" x14ac:dyDescent="0.35">
      <c r="A4" s="570" t="s">
        <v>438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  <c r="AA4" s="570"/>
      <c r="AB4" s="570"/>
      <c r="AC4" s="570"/>
      <c r="AD4" s="570"/>
      <c r="AE4" s="570"/>
      <c r="AF4" s="570"/>
    </row>
    <row r="5" spans="1:32" ht="18.75" thickTop="1" thickBot="1" x14ac:dyDescent="0.35">
      <c r="A5" s="571" t="s">
        <v>77</v>
      </c>
      <c r="B5" s="571"/>
      <c r="C5" s="571"/>
      <c r="D5" s="571"/>
      <c r="E5" s="571"/>
      <c r="F5" s="571"/>
      <c r="G5" s="571"/>
      <c r="H5" s="571"/>
      <c r="I5" s="571"/>
      <c r="J5" s="571"/>
      <c r="K5" s="572" t="s">
        <v>258</v>
      </c>
      <c r="L5" s="572"/>
      <c r="M5" s="572"/>
      <c r="N5" s="572"/>
      <c r="O5" s="573" t="s">
        <v>259</v>
      </c>
      <c r="P5" s="573"/>
      <c r="Q5" s="573"/>
      <c r="R5" s="573"/>
      <c r="S5" s="573"/>
      <c r="T5" s="573"/>
      <c r="U5" s="572" t="s">
        <v>260</v>
      </c>
      <c r="V5" s="572"/>
      <c r="W5" s="572"/>
      <c r="X5" s="572"/>
      <c r="Y5" s="572"/>
      <c r="Z5" s="572"/>
      <c r="AA5" s="574" t="s">
        <v>447</v>
      </c>
      <c r="AB5" s="574"/>
      <c r="AC5" s="574"/>
      <c r="AD5" s="574"/>
      <c r="AE5" s="574"/>
      <c r="AF5" s="574"/>
    </row>
    <row r="6" spans="1:32" ht="18" thickTop="1" x14ac:dyDescent="0.3">
      <c r="A6" s="575" t="s">
        <v>439</v>
      </c>
      <c r="B6" s="575"/>
      <c r="C6" s="575"/>
      <c r="D6" s="575"/>
      <c r="E6" s="575"/>
      <c r="F6" s="575"/>
      <c r="G6" s="575"/>
      <c r="H6" s="575"/>
      <c r="I6" s="575"/>
      <c r="J6" s="575"/>
      <c r="K6" s="576" t="s">
        <v>440</v>
      </c>
      <c r="L6" s="576"/>
      <c r="M6" s="576"/>
      <c r="N6" s="576"/>
      <c r="O6" s="577" t="s">
        <v>441</v>
      </c>
      <c r="P6" s="577"/>
      <c r="Q6" s="577"/>
      <c r="R6" s="577"/>
      <c r="S6" s="577"/>
      <c r="T6" s="577"/>
      <c r="U6" s="576" t="s">
        <v>442</v>
      </c>
      <c r="V6" s="576"/>
      <c r="W6" s="576"/>
      <c r="X6" s="576"/>
      <c r="Y6" s="576"/>
      <c r="Z6" s="576"/>
      <c r="AA6" s="578" t="s">
        <v>443</v>
      </c>
      <c r="AB6" s="578"/>
      <c r="AC6" s="578"/>
      <c r="AD6" s="578"/>
      <c r="AE6" s="578"/>
      <c r="AF6" s="578"/>
    </row>
    <row r="7" spans="1:32" ht="18" thickBot="1" x14ac:dyDescent="0.35">
      <c r="A7" s="563" t="s">
        <v>262</v>
      </c>
      <c r="B7" s="563"/>
      <c r="C7" s="563"/>
      <c r="D7" s="563"/>
      <c r="E7" s="563"/>
      <c r="F7" s="563"/>
      <c r="G7" s="563"/>
      <c r="H7" s="563"/>
      <c r="I7" s="563"/>
      <c r="J7" s="563"/>
      <c r="K7" s="564" t="s">
        <v>263</v>
      </c>
      <c r="L7" s="564"/>
      <c r="M7" s="564"/>
      <c r="N7" s="564"/>
      <c r="O7" s="565" t="s">
        <v>263</v>
      </c>
      <c r="P7" s="565"/>
      <c r="Q7" s="565"/>
      <c r="R7" s="565"/>
      <c r="S7" s="565"/>
      <c r="T7" s="565"/>
      <c r="U7" s="568" t="s">
        <v>263</v>
      </c>
      <c r="V7" s="568"/>
      <c r="W7" s="568"/>
      <c r="X7" s="568"/>
      <c r="Y7" s="568"/>
      <c r="Z7" s="568"/>
      <c r="AA7" s="566" t="s">
        <v>263</v>
      </c>
      <c r="AB7" s="566"/>
      <c r="AC7" s="566"/>
      <c r="AD7" s="566"/>
      <c r="AE7" s="566"/>
      <c r="AF7" s="566"/>
    </row>
    <row r="8" spans="1:32" ht="54.75" customHeight="1" thickTop="1" thickBot="1" x14ac:dyDescent="0.35">
      <c r="A8" s="563" t="s">
        <v>264</v>
      </c>
      <c r="B8" s="563"/>
      <c r="C8" s="563"/>
      <c r="D8" s="563"/>
      <c r="E8" s="563"/>
      <c r="F8" s="563"/>
      <c r="G8" s="563"/>
      <c r="H8" s="563"/>
      <c r="I8" s="563"/>
      <c r="J8" s="563"/>
      <c r="K8" s="564" t="s">
        <v>265</v>
      </c>
      <c r="L8" s="564"/>
      <c r="M8" s="564"/>
      <c r="N8" s="564"/>
      <c r="O8" s="565">
        <v>3397316404</v>
      </c>
      <c r="P8" s="565"/>
      <c r="Q8" s="565"/>
      <c r="R8" s="565"/>
      <c r="S8" s="565"/>
      <c r="T8" s="565"/>
      <c r="U8" s="565">
        <v>3312344406</v>
      </c>
      <c r="V8" s="565"/>
      <c r="W8" s="565"/>
      <c r="X8" s="565"/>
      <c r="Y8" s="565"/>
      <c r="Z8" s="565"/>
      <c r="AA8" s="569">
        <v>97.5</v>
      </c>
      <c r="AB8" s="569"/>
      <c r="AC8" s="569"/>
      <c r="AD8" s="569"/>
      <c r="AE8" s="569"/>
      <c r="AF8" s="569"/>
    </row>
    <row r="9" spans="1:32" ht="18.75" thickTop="1" thickBot="1" x14ac:dyDescent="0.35">
      <c r="A9" s="563" t="s">
        <v>266</v>
      </c>
      <c r="B9" s="563"/>
      <c r="C9" s="563"/>
      <c r="D9" s="563"/>
      <c r="E9" s="563"/>
      <c r="F9" s="563"/>
      <c r="G9" s="563"/>
      <c r="H9" s="563"/>
      <c r="I9" s="563"/>
      <c r="J9" s="563"/>
      <c r="K9" s="564" t="s">
        <v>267</v>
      </c>
      <c r="L9" s="564"/>
      <c r="M9" s="564"/>
      <c r="N9" s="564"/>
      <c r="O9" s="565">
        <v>1768268</v>
      </c>
      <c r="P9" s="565"/>
      <c r="Q9" s="565"/>
      <c r="R9" s="565"/>
      <c r="S9" s="565"/>
      <c r="T9" s="565"/>
      <c r="U9" s="565">
        <v>885858</v>
      </c>
      <c r="V9" s="565"/>
      <c r="W9" s="565"/>
      <c r="X9" s="565"/>
      <c r="Y9" s="565"/>
      <c r="Z9" s="565"/>
      <c r="AA9" s="567">
        <v>50.1</v>
      </c>
      <c r="AB9" s="566"/>
      <c r="AC9" s="566"/>
      <c r="AD9" s="566"/>
      <c r="AE9" s="566"/>
      <c r="AF9" s="566"/>
    </row>
    <row r="10" spans="1:32" ht="18.75" thickTop="1" thickBot="1" x14ac:dyDescent="0.35">
      <c r="A10" s="563" t="s">
        <v>268</v>
      </c>
      <c r="B10" s="563"/>
      <c r="C10" s="563"/>
      <c r="D10" s="563"/>
      <c r="E10" s="563"/>
      <c r="F10" s="563"/>
      <c r="G10" s="563"/>
      <c r="H10" s="563"/>
      <c r="I10" s="563"/>
      <c r="J10" s="563"/>
      <c r="K10" s="564" t="s">
        <v>269</v>
      </c>
      <c r="L10" s="564"/>
      <c r="M10" s="564"/>
      <c r="N10" s="564"/>
      <c r="O10" s="565">
        <v>7912</v>
      </c>
      <c r="P10" s="565"/>
      <c r="Q10" s="565"/>
      <c r="R10" s="565"/>
      <c r="S10" s="565"/>
      <c r="T10" s="565"/>
      <c r="U10" s="565"/>
      <c r="V10" s="565"/>
      <c r="W10" s="565"/>
      <c r="X10" s="565"/>
      <c r="Y10" s="565"/>
      <c r="Z10" s="565"/>
      <c r="AA10" s="567"/>
      <c r="AB10" s="566"/>
      <c r="AC10" s="566"/>
      <c r="AD10" s="566"/>
      <c r="AE10" s="566"/>
      <c r="AF10" s="566"/>
    </row>
    <row r="11" spans="1:32" ht="37.5" customHeight="1" thickTop="1" thickBot="1" x14ac:dyDescent="0.35">
      <c r="A11" s="563" t="s">
        <v>270</v>
      </c>
      <c r="B11" s="563"/>
      <c r="C11" s="563"/>
      <c r="D11" s="563"/>
      <c r="E11" s="563"/>
      <c r="F11" s="563"/>
      <c r="G11" s="563"/>
      <c r="H11" s="563"/>
      <c r="I11" s="563"/>
      <c r="J11" s="563"/>
      <c r="K11" s="564" t="s">
        <v>271</v>
      </c>
      <c r="L11" s="564"/>
      <c r="M11" s="564"/>
      <c r="N11" s="564"/>
      <c r="O11" s="565" t="s">
        <v>444</v>
      </c>
      <c r="P11" s="565"/>
      <c r="Q11" s="565"/>
      <c r="R11" s="565"/>
      <c r="S11" s="565"/>
      <c r="T11" s="565"/>
      <c r="U11" s="565" t="s">
        <v>444</v>
      </c>
      <c r="V11" s="565"/>
      <c r="W11" s="565"/>
      <c r="X11" s="565"/>
      <c r="Y11" s="565"/>
      <c r="Z11" s="565"/>
      <c r="AA11" s="566" t="s">
        <v>444</v>
      </c>
      <c r="AB11" s="566"/>
      <c r="AC11" s="566"/>
      <c r="AD11" s="566"/>
      <c r="AE11" s="566"/>
      <c r="AF11" s="566"/>
    </row>
    <row r="12" spans="1:32" ht="52.5" customHeight="1" thickTop="1" thickBot="1" x14ac:dyDescent="0.35">
      <c r="A12" s="563" t="s">
        <v>272</v>
      </c>
      <c r="B12" s="563"/>
      <c r="C12" s="563"/>
      <c r="D12" s="563"/>
      <c r="E12" s="563"/>
      <c r="F12" s="563"/>
      <c r="G12" s="563"/>
      <c r="H12" s="563"/>
      <c r="I12" s="563"/>
      <c r="J12" s="563"/>
      <c r="K12" s="564" t="s">
        <v>273</v>
      </c>
      <c r="L12" s="564"/>
      <c r="M12" s="564"/>
      <c r="N12" s="564"/>
      <c r="O12" s="565" t="s">
        <v>444</v>
      </c>
      <c r="P12" s="565"/>
      <c r="Q12" s="565"/>
      <c r="R12" s="565"/>
      <c r="S12" s="565"/>
      <c r="T12" s="565"/>
      <c r="U12" s="565" t="s">
        <v>444</v>
      </c>
      <c r="V12" s="565"/>
      <c r="W12" s="565"/>
      <c r="X12" s="565"/>
      <c r="Y12" s="565"/>
      <c r="Z12" s="565"/>
      <c r="AA12" s="566" t="s">
        <v>444</v>
      </c>
      <c r="AB12" s="566"/>
      <c r="AC12" s="566"/>
      <c r="AD12" s="566"/>
      <c r="AE12" s="566"/>
      <c r="AF12" s="566"/>
    </row>
    <row r="13" spans="1:32" ht="36" customHeight="1" thickTop="1" thickBot="1" x14ac:dyDescent="0.35">
      <c r="A13" s="563" t="s">
        <v>274</v>
      </c>
      <c r="B13" s="563"/>
      <c r="C13" s="563"/>
      <c r="D13" s="563"/>
      <c r="E13" s="563"/>
      <c r="F13" s="563"/>
      <c r="G13" s="563"/>
      <c r="H13" s="563"/>
      <c r="I13" s="563"/>
      <c r="J13" s="563"/>
      <c r="K13" s="564" t="s">
        <v>275</v>
      </c>
      <c r="L13" s="564"/>
      <c r="M13" s="564"/>
      <c r="N13" s="564"/>
      <c r="O13" s="565">
        <v>7912</v>
      </c>
      <c r="P13" s="565"/>
      <c r="Q13" s="565"/>
      <c r="R13" s="565"/>
      <c r="S13" s="565"/>
      <c r="T13" s="565"/>
      <c r="U13" s="565"/>
      <c r="V13" s="565"/>
      <c r="W13" s="565"/>
      <c r="X13" s="565"/>
      <c r="Y13" s="565"/>
      <c r="Z13" s="565"/>
      <c r="AA13" s="567"/>
      <c r="AB13" s="566"/>
      <c r="AC13" s="566"/>
      <c r="AD13" s="566"/>
      <c r="AE13" s="566"/>
      <c r="AF13" s="566"/>
    </row>
    <row r="14" spans="1:32" ht="18.75" thickTop="1" thickBot="1" x14ac:dyDescent="0.35">
      <c r="A14" s="563" t="s">
        <v>276</v>
      </c>
      <c r="B14" s="563"/>
      <c r="C14" s="563"/>
      <c r="D14" s="563"/>
      <c r="E14" s="563"/>
      <c r="F14" s="563"/>
      <c r="G14" s="563"/>
      <c r="H14" s="563"/>
      <c r="I14" s="563"/>
      <c r="J14" s="563"/>
      <c r="K14" s="564" t="s">
        <v>277</v>
      </c>
      <c r="L14" s="564"/>
      <c r="M14" s="564"/>
      <c r="N14" s="564"/>
      <c r="O14" s="565" t="s">
        <v>444</v>
      </c>
      <c r="P14" s="565"/>
      <c r="Q14" s="565"/>
      <c r="R14" s="565"/>
      <c r="S14" s="565"/>
      <c r="T14" s="565"/>
      <c r="U14" s="565" t="s">
        <v>444</v>
      </c>
      <c r="V14" s="565"/>
      <c r="W14" s="565"/>
      <c r="X14" s="565"/>
      <c r="Y14" s="565"/>
      <c r="Z14" s="565"/>
      <c r="AA14" s="566" t="s">
        <v>444</v>
      </c>
      <c r="AB14" s="566"/>
      <c r="AC14" s="566"/>
      <c r="AD14" s="566"/>
      <c r="AE14" s="566"/>
      <c r="AF14" s="566"/>
    </row>
    <row r="15" spans="1:32" ht="18.75" thickTop="1" thickBot="1" x14ac:dyDescent="0.35">
      <c r="A15" s="563" t="s">
        <v>278</v>
      </c>
      <c r="B15" s="563"/>
      <c r="C15" s="563"/>
      <c r="D15" s="563"/>
      <c r="E15" s="563"/>
      <c r="F15" s="563"/>
      <c r="G15" s="563"/>
      <c r="H15" s="563"/>
      <c r="I15" s="563"/>
      <c r="J15" s="563"/>
      <c r="K15" s="564" t="s">
        <v>279</v>
      </c>
      <c r="L15" s="564"/>
      <c r="M15" s="564"/>
      <c r="N15" s="564"/>
      <c r="O15" s="565">
        <v>1760356</v>
      </c>
      <c r="P15" s="565"/>
      <c r="Q15" s="565"/>
      <c r="R15" s="565"/>
      <c r="S15" s="565"/>
      <c r="T15" s="565"/>
      <c r="U15" s="565">
        <v>885858</v>
      </c>
      <c r="V15" s="565"/>
      <c r="W15" s="565"/>
      <c r="X15" s="565"/>
      <c r="Y15" s="565"/>
      <c r="Z15" s="565"/>
      <c r="AA15" s="567">
        <v>50.32</v>
      </c>
      <c r="AB15" s="566"/>
      <c r="AC15" s="566"/>
      <c r="AD15" s="566"/>
      <c r="AE15" s="566"/>
      <c r="AF15" s="566"/>
    </row>
    <row r="16" spans="1:32" ht="33" customHeight="1" thickTop="1" thickBot="1" x14ac:dyDescent="0.35">
      <c r="A16" s="563" t="s">
        <v>270</v>
      </c>
      <c r="B16" s="563"/>
      <c r="C16" s="563"/>
      <c r="D16" s="563"/>
      <c r="E16" s="563"/>
      <c r="F16" s="563"/>
      <c r="G16" s="563"/>
      <c r="H16" s="563"/>
      <c r="I16" s="563"/>
      <c r="J16" s="563"/>
      <c r="K16" s="564" t="s">
        <v>280</v>
      </c>
      <c r="L16" s="564"/>
      <c r="M16" s="564"/>
      <c r="N16" s="564"/>
      <c r="O16" s="565" t="s">
        <v>444</v>
      </c>
      <c r="P16" s="565"/>
      <c r="Q16" s="565"/>
      <c r="R16" s="565"/>
      <c r="S16" s="565"/>
      <c r="T16" s="565"/>
      <c r="U16" s="565" t="s">
        <v>444</v>
      </c>
      <c r="V16" s="565"/>
      <c r="W16" s="565"/>
      <c r="X16" s="565"/>
      <c r="Y16" s="565"/>
      <c r="Z16" s="565"/>
      <c r="AA16" s="566" t="s">
        <v>444</v>
      </c>
      <c r="AB16" s="566"/>
      <c r="AC16" s="566"/>
      <c r="AD16" s="566"/>
      <c r="AE16" s="566"/>
      <c r="AF16" s="566"/>
    </row>
    <row r="17" spans="1:32" ht="33.75" customHeight="1" thickTop="1" thickBot="1" x14ac:dyDescent="0.35">
      <c r="A17" s="563" t="s">
        <v>272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4" t="s">
        <v>281</v>
      </c>
      <c r="L17" s="564"/>
      <c r="M17" s="564"/>
      <c r="N17" s="564"/>
      <c r="O17" s="565" t="s">
        <v>444</v>
      </c>
      <c r="P17" s="565"/>
      <c r="Q17" s="565"/>
      <c r="R17" s="565"/>
      <c r="S17" s="565"/>
      <c r="T17" s="565"/>
      <c r="U17" s="565" t="s">
        <v>444</v>
      </c>
      <c r="V17" s="565"/>
      <c r="W17" s="565"/>
      <c r="X17" s="565"/>
      <c r="Y17" s="565"/>
      <c r="Z17" s="565"/>
      <c r="AA17" s="566" t="s">
        <v>444</v>
      </c>
      <c r="AB17" s="566"/>
      <c r="AC17" s="566"/>
      <c r="AD17" s="566"/>
      <c r="AE17" s="566"/>
      <c r="AF17" s="566"/>
    </row>
    <row r="18" spans="1:32" ht="35.25" customHeight="1" thickTop="1" thickBot="1" x14ac:dyDescent="0.35">
      <c r="A18" s="563" t="s">
        <v>274</v>
      </c>
      <c r="B18" s="563"/>
      <c r="C18" s="563"/>
      <c r="D18" s="563"/>
      <c r="E18" s="563"/>
      <c r="F18" s="563"/>
      <c r="G18" s="563"/>
      <c r="H18" s="563"/>
      <c r="I18" s="563"/>
      <c r="J18" s="563"/>
      <c r="K18" s="564" t="s">
        <v>282</v>
      </c>
      <c r="L18" s="564"/>
      <c r="M18" s="564"/>
      <c r="N18" s="564"/>
      <c r="O18" s="565">
        <v>1760356</v>
      </c>
      <c r="P18" s="565"/>
      <c r="Q18" s="565"/>
      <c r="R18" s="565"/>
      <c r="S18" s="565"/>
      <c r="T18" s="565"/>
      <c r="U18" s="565">
        <v>885858</v>
      </c>
      <c r="V18" s="565"/>
      <c r="W18" s="565"/>
      <c r="X18" s="565"/>
      <c r="Y18" s="565"/>
      <c r="Z18" s="565"/>
      <c r="AA18" s="567">
        <v>50.32</v>
      </c>
      <c r="AB18" s="566"/>
      <c r="AC18" s="566"/>
      <c r="AD18" s="566"/>
      <c r="AE18" s="566"/>
      <c r="AF18" s="566"/>
    </row>
    <row r="19" spans="1:32" ht="18.75" thickTop="1" thickBot="1" x14ac:dyDescent="0.35">
      <c r="A19" s="563" t="s">
        <v>276</v>
      </c>
      <c r="B19" s="563"/>
      <c r="C19" s="563"/>
      <c r="D19" s="563"/>
      <c r="E19" s="563"/>
      <c r="F19" s="563"/>
      <c r="G19" s="563"/>
      <c r="H19" s="563"/>
      <c r="I19" s="563"/>
      <c r="J19" s="563"/>
      <c r="K19" s="564" t="s">
        <v>283</v>
      </c>
      <c r="L19" s="564"/>
      <c r="M19" s="564"/>
      <c r="N19" s="564"/>
      <c r="O19" s="565" t="s">
        <v>444</v>
      </c>
      <c r="P19" s="565"/>
      <c r="Q19" s="565"/>
      <c r="R19" s="565"/>
      <c r="S19" s="565"/>
      <c r="T19" s="565"/>
      <c r="U19" s="565" t="s">
        <v>444</v>
      </c>
      <c r="V19" s="565"/>
      <c r="W19" s="565"/>
      <c r="X19" s="565"/>
      <c r="Y19" s="565"/>
      <c r="Z19" s="565"/>
      <c r="AA19" s="566" t="s">
        <v>444</v>
      </c>
      <c r="AB19" s="566"/>
      <c r="AC19" s="566"/>
      <c r="AD19" s="566"/>
      <c r="AE19" s="566"/>
      <c r="AF19" s="566"/>
    </row>
    <row r="20" spans="1:32" ht="33.75" customHeight="1" thickTop="1" thickBot="1" x14ac:dyDescent="0.35">
      <c r="A20" s="563" t="s">
        <v>284</v>
      </c>
      <c r="B20" s="563"/>
      <c r="C20" s="563"/>
      <c r="D20" s="563"/>
      <c r="E20" s="563"/>
      <c r="F20" s="563"/>
      <c r="G20" s="563"/>
      <c r="H20" s="563"/>
      <c r="I20" s="563"/>
      <c r="J20" s="563"/>
      <c r="K20" s="564" t="s">
        <v>285</v>
      </c>
      <c r="L20" s="564"/>
      <c r="M20" s="564"/>
      <c r="N20" s="564"/>
      <c r="O20" s="565" t="s">
        <v>444</v>
      </c>
      <c r="P20" s="565"/>
      <c r="Q20" s="565"/>
      <c r="R20" s="565"/>
      <c r="S20" s="565"/>
      <c r="T20" s="565"/>
      <c r="U20" s="565" t="s">
        <v>444</v>
      </c>
      <c r="V20" s="565"/>
      <c r="W20" s="565"/>
      <c r="X20" s="565"/>
      <c r="Y20" s="565"/>
      <c r="Z20" s="565"/>
      <c r="AA20" s="566" t="s">
        <v>444</v>
      </c>
      <c r="AB20" s="566"/>
      <c r="AC20" s="566"/>
      <c r="AD20" s="566"/>
      <c r="AE20" s="566"/>
      <c r="AF20" s="566"/>
    </row>
    <row r="21" spans="1:32" ht="32.25" customHeight="1" thickTop="1" thickBot="1" x14ac:dyDescent="0.35">
      <c r="A21" s="563" t="s">
        <v>270</v>
      </c>
      <c r="B21" s="563"/>
      <c r="C21" s="563"/>
      <c r="D21" s="563"/>
      <c r="E21" s="563"/>
      <c r="F21" s="563"/>
      <c r="G21" s="563"/>
      <c r="H21" s="563"/>
      <c r="I21" s="563"/>
      <c r="J21" s="563"/>
      <c r="K21" s="564" t="s">
        <v>286</v>
      </c>
      <c r="L21" s="564"/>
      <c r="M21" s="564"/>
      <c r="N21" s="564"/>
      <c r="O21" s="565" t="s">
        <v>444</v>
      </c>
      <c r="P21" s="565"/>
      <c r="Q21" s="565"/>
      <c r="R21" s="565"/>
      <c r="S21" s="565"/>
      <c r="T21" s="565"/>
      <c r="U21" s="565" t="s">
        <v>444</v>
      </c>
      <c r="V21" s="565"/>
      <c r="W21" s="565"/>
      <c r="X21" s="565"/>
      <c r="Y21" s="565"/>
      <c r="Z21" s="565"/>
      <c r="AA21" s="566" t="s">
        <v>444</v>
      </c>
      <c r="AB21" s="566"/>
      <c r="AC21" s="566"/>
      <c r="AD21" s="566"/>
      <c r="AE21" s="566"/>
      <c r="AF21" s="566"/>
    </row>
    <row r="22" spans="1:32" ht="35.25" customHeight="1" thickTop="1" thickBot="1" x14ac:dyDescent="0.35">
      <c r="A22" s="563" t="s">
        <v>272</v>
      </c>
      <c r="B22" s="563"/>
      <c r="C22" s="563"/>
      <c r="D22" s="563"/>
      <c r="E22" s="563"/>
      <c r="F22" s="563"/>
      <c r="G22" s="563"/>
      <c r="H22" s="563"/>
      <c r="I22" s="563"/>
      <c r="J22" s="563"/>
      <c r="K22" s="564" t="s">
        <v>287</v>
      </c>
      <c r="L22" s="564"/>
      <c r="M22" s="564"/>
      <c r="N22" s="564"/>
      <c r="O22" s="565" t="s">
        <v>444</v>
      </c>
      <c r="P22" s="565"/>
      <c r="Q22" s="565"/>
      <c r="R22" s="565"/>
      <c r="S22" s="565"/>
      <c r="T22" s="565"/>
      <c r="U22" s="565" t="s">
        <v>444</v>
      </c>
      <c r="V22" s="565"/>
      <c r="W22" s="565"/>
      <c r="X22" s="565"/>
      <c r="Y22" s="565"/>
      <c r="Z22" s="565"/>
      <c r="AA22" s="566" t="s">
        <v>444</v>
      </c>
      <c r="AB22" s="566"/>
      <c r="AC22" s="566"/>
      <c r="AD22" s="566"/>
      <c r="AE22" s="566"/>
      <c r="AF22" s="566"/>
    </row>
    <row r="23" spans="1:32" ht="32.25" customHeight="1" thickTop="1" thickBot="1" x14ac:dyDescent="0.35">
      <c r="A23" s="563" t="s">
        <v>274</v>
      </c>
      <c r="B23" s="563"/>
      <c r="C23" s="563"/>
      <c r="D23" s="563"/>
      <c r="E23" s="563"/>
      <c r="F23" s="563"/>
      <c r="G23" s="563"/>
      <c r="H23" s="563"/>
      <c r="I23" s="563"/>
      <c r="J23" s="563"/>
      <c r="K23" s="564" t="s">
        <v>288</v>
      </c>
      <c r="L23" s="564"/>
      <c r="M23" s="564"/>
      <c r="N23" s="564"/>
      <c r="O23" s="565" t="s">
        <v>444</v>
      </c>
      <c r="P23" s="565"/>
      <c r="Q23" s="565"/>
      <c r="R23" s="565"/>
      <c r="S23" s="565"/>
      <c r="T23" s="565"/>
      <c r="U23" s="565" t="s">
        <v>444</v>
      </c>
      <c r="V23" s="565"/>
      <c r="W23" s="565"/>
      <c r="X23" s="565"/>
      <c r="Y23" s="565"/>
      <c r="Z23" s="565"/>
      <c r="AA23" s="566" t="s">
        <v>444</v>
      </c>
      <c r="AB23" s="566"/>
      <c r="AC23" s="566"/>
      <c r="AD23" s="566"/>
      <c r="AE23" s="566"/>
      <c r="AF23" s="566"/>
    </row>
    <row r="24" spans="1:32" ht="18.75" thickTop="1" thickBot="1" x14ac:dyDescent="0.35">
      <c r="A24" s="563" t="s">
        <v>276</v>
      </c>
      <c r="B24" s="563"/>
      <c r="C24" s="563"/>
      <c r="D24" s="563"/>
      <c r="E24" s="563"/>
      <c r="F24" s="563"/>
      <c r="G24" s="563"/>
      <c r="H24" s="563"/>
      <c r="I24" s="563"/>
      <c r="J24" s="563"/>
      <c r="K24" s="564" t="s">
        <v>289</v>
      </c>
      <c r="L24" s="564"/>
      <c r="M24" s="564"/>
      <c r="N24" s="564"/>
      <c r="O24" s="565" t="s">
        <v>444</v>
      </c>
      <c r="P24" s="565"/>
      <c r="Q24" s="565"/>
      <c r="R24" s="565"/>
      <c r="S24" s="565"/>
      <c r="T24" s="565"/>
      <c r="U24" s="565" t="s">
        <v>444</v>
      </c>
      <c r="V24" s="565"/>
      <c r="W24" s="565"/>
      <c r="X24" s="565"/>
      <c r="Y24" s="565"/>
      <c r="Z24" s="565"/>
      <c r="AA24" s="566" t="s">
        <v>444</v>
      </c>
      <c r="AB24" s="566"/>
      <c r="AC24" s="566"/>
      <c r="AD24" s="566"/>
      <c r="AE24" s="566"/>
      <c r="AF24" s="566"/>
    </row>
    <row r="25" spans="1:32" ht="18.75" thickTop="1" thickBot="1" x14ac:dyDescent="0.35">
      <c r="A25" s="563" t="s">
        <v>290</v>
      </c>
      <c r="B25" s="563"/>
      <c r="C25" s="563"/>
      <c r="D25" s="563"/>
      <c r="E25" s="563"/>
      <c r="F25" s="563"/>
      <c r="G25" s="563"/>
      <c r="H25" s="563"/>
      <c r="I25" s="563"/>
      <c r="J25" s="563"/>
      <c r="K25" s="564" t="s">
        <v>291</v>
      </c>
      <c r="L25" s="564"/>
      <c r="M25" s="564"/>
      <c r="N25" s="564"/>
      <c r="O25" s="565">
        <v>1905686021</v>
      </c>
      <c r="P25" s="565"/>
      <c r="Q25" s="565"/>
      <c r="R25" s="565"/>
      <c r="S25" s="565"/>
      <c r="T25" s="565"/>
      <c r="U25" s="565">
        <v>1895433603</v>
      </c>
      <c r="V25" s="565"/>
      <c r="W25" s="565"/>
      <c r="X25" s="565"/>
      <c r="Y25" s="565"/>
      <c r="Z25" s="565"/>
      <c r="AA25" s="567">
        <v>99.46</v>
      </c>
      <c r="AB25" s="566"/>
      <c r="AC25" s="566"/>
      <c r="AD25" s="566"/>
      <c r="AE25" s="566"/>
      <c r="AF25" s="566"/>
    </row>
    <row r="26" spans="1:32" ht="33" customHeight="1" thickTop="1" thickBot="1" x14ac:dyDescent="0.35">
      <c r="A26" s="563" t="s">
        <v>292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4" t="s">
        <v>293</v>
      </c>
      <c r="L26" s="564"/>
      <c r="M26" s="564"/>
      <c r="N26" s="564"/>
      <c r="O26" s="565">
        <v>1832168283</v>
      </c>
      <c r="P26" s="565"/>
      <c r="Q26" s="565"/>
      <c r="R26" s="565"/>
      <c r="S26" s="565"/>
      <c r="T26" s="565"/>
      <c r="U26" s="565">
        <v>1799142198</v>
      </c>
      <c r="V26" s="565"/>
      <c r="W26" s="565"/>
      <c r="X26" s="565"/>
      <c r="Y26" s="565"/>
      <c r="Z26" s="565"/>
      <c r="AA26" s="567">
        <v>98.2</v>
      </c>
      <c r="AB26" s="566"/>
      <c r="AC26" s="566"/>
      <c r="AD26" s="566"/>
      <c r="AE26" s="566"/>
      <c r="AF26" s="566"/>
    </row>
    <row r="27" spans="1:32" ht="34.5" customHeight="1" thickTop="1" thickBot="1" x14ac:dyDescent="0.35">
      <c r="A27" s="563" t="s">
        <v>270</v>
      </c>
      <c r="B27" s="563"/>
      <c r="C27" s="563"/>
      <c r="D27" s="563"/>
      <c r="E27" s="563"/>
      <c r="F27" s="563"/>
      <c r="G27" s="563"/>
      <c r="H27" s="563"/>
      <c r="I27" s="563"/>
      <c r="J27" s="563"/>
      <c r="K27" s="564" t="s">
        <v>294</v>
      </c>
      <c r="L27" s="564"/>
      <c r="M27" s="564"/>
      <c r="N27" s="564"/>
      <c r="O27" s="565">
        <v>717882488</v>
      </c>
      <c r="P27" s="565"/>
      <c r="Q27" s="565"/>
      <c r="R27" s="565"/>
      <c r="S27" s="565"/>
      <c r="T27" s="565"/>
      <c r="U27" s="565">
        <v>712747694</v>
      </c>
      <c r="V27" s="565"/>
      <c r="W27" s="565"/>
      <c r="X27" s="565"/>
      <c r="Y27" s="565"/>
      <c r="Z27" s="565"/>
      <c r="AA27" s="567">
        <v>99.28</v>
      </c>
      <c r="AB27" s="566"/>
      <c r="AC27" s="566"/>
      <c r="AD27" s="566"/>
      <c r="AE27" s="566"/>
      <c r="AF27" s="566"/>
    </row>
    <row r="28" spans="1:32" ht="33.75" customHeight="1" thickTop="1" thickBot="1" x14ac:dyDescent="0.35">
      <c r="A28" s="563" t="s">
        <v>272</v>
      </c>
      <c r="B28" s="563"/>
      <c r="C28" s="563"/>
      <c r="D28" s="563"/>
      <c r="E28" s="563"/>
      <c r="F28" s="563"/>
      <c r="G28" s="563"/>
      <c r="H28" s="563"/>
      <c r="I28" s="563"/>
      <c r="J28" s="563"/>
      <c r="K28" s="564" t="s">
        <v>295</v>
      </c>
      <c r="L28" s="564"/>
      <c r="M28" s="564"/>
      <c r="N28" s="564"/>
      <c r="O28" s="565" t="s">
        <v>444</v>
      </c>
      <c r="P28" s="565"/>
      <c r="Q28" s="565"/>
      <c r="R28" s="565"/>
      <c r="S28" s="565"/>
      <c r="T28" s="565"/>
      <c r="U28" s="565" t="s">
        <v>444</v>
      </c>
      <c r="V28" s="565"/>
      <c r="W28" s="565"/>
      <c r="X28" s="565"/>
      <c r="Y28" s="565"/>
      <c r="Z28" s="565"/>
      <c r="AA28" s="566" t="s">
        <v>444</v>
      </c>
      <c r="AB28" s="566"/>
      <c r="AC28" s="566"/>
      <c r="AD28" s="566"/>
      <c r="AE28" s="566"/>
      <c r="AF28" s="566"/>
    </row>
    <row r="29" spans="1:32" ht="33.75" customHeight="1" thickTop="1" thickBot="1" x14ac:dyDescent="0.35">
      <c r="A29" s="563" t="s">
        <v>274</v>
      </c>
      <c r="B29" s="563"/>
      <c r="C29" s="563"/>
      <c r="D29" s="563"/>
      <c r="E29" s="563"/>
      <c r="F29" s="563"/>
      <c r="G29" s="563"/>
      <c r="H29" s="563"/>
      <c r="I29" s="563"/>
      <c r="J29" s="563"/>
      <c r="K29" s="564" t="s">
        <v>296</v>
      </c>
      <c r="L29" s="564"/>
      <c r="M29" s="564"/>
      <c r="N29" s="564"/>
      <c r="O29" s="565">
        <v>871706453</v>
      </c>
      <c r="P29" s="565"/>
      <c r="Q29" s="565"/>
      <c r="R29" s="565"/>
      <c r="S29" s="565"/>
      <c r="T29" s="565"/>
      <c r="U29" s="565">
        <v>847188778</v>
      </c>
      <c r="V29" s="565"/>
      <c r="W29" s="565"/>
      <c r="X29" s="565"/>
      <c r="Y29" s="565"/>
      <c r="Z29" s="565"/>
      <c r="AA29" s="567">
        <v>97.19</v>
      </c>
      <c r="AB29" s="566"/>
      <c r="AC29" s="566"/>
      <c r="AD29" s="566"/>
      <c r="AE29" s="566"/>
      <c r="AF29" s="566"/>
    </row>
    <row r="30" spans="1:32" ht="18.75" thickTop="1" thickBot="1" x14ac:dyDescent="0.35">
      <c r="A30" s="563" t="s">
        <v>276</v>
      </c>
      <c r="B30" s="563"/>
      <c r="C30" s="563"/>
      <c r="D30" s="563"/>
      <c r="E30" s="563"/>
      <c r="F30" s="563"/>
      <c r="G30" s="563"/>
      <c r="H30" s="563"/>
      <c r="I30" s="563"/>
      <c r="J30" s="563"/>
      <c r="K30" s="564" t="s">
        <v>297</v>
      </c>
      <c r="L30" s="564"/>
      <c r="M30" s="564"/>
      <c r="N30" s="564"/>
      <c r="O30" s="565">
        <v>242579342</v>
      </c>
      <c r="P30" s="565"/>
      <c r="Q30" s="565"/>
      <c r="R30" s="565"/>
      <c r="S30" s="565"/>
      <c r="T30" s="565"/>
      <c r="U30" s="565">
        <v>239205726</v>
      </c>
      <c r="V30" s="565"/>
      <c r="W30" s="565"/>
      <c r="X30" s="565"/>
      <c r="Y30" s="565"/>
      <c r="Z30" s="565"/>
      <c r="AA30" s="567">
        <v>98.61</v>
      </c>
      <c r="AB30" s="566"/>
      <c r="AC30" s="566"/>
      <c r="AD30" s="566"/>
      <c r="AE30" s="566"/>
      <c r="AF30" s="566"/>
    </row>
    <row r="31" spans="1:32" ht="37.5" customHeight="1" thickTop="1" thickBot="1" x14ac:dyDescent="0.35">
      <c r="A31" s="563" t="s">
        <v>298</v>
      </c>
      <c r="B31" s="563"/>
      <c r="C31" s="563"/>
      <c r="D31" s="563"/>
      <c r="E31" s="563"/>
      <c r="F31" s="563"/>
      <c r="G31" s="563"/>
      <c r="H31" s="563"/>
      <c r="I31" s="563"/>
      <c r="J31" s="563"/>
      <c r="K31" s="564" t="s">
        <v>299</v>
      </c>
      <c r="L31" s="564"/>
      <c r="M31" s="564"/>
      <c r="N31" s="564"/>
      <c r="O31" s="565">
        <v>42135387</v>
      </c>
      <c r="P31" s="565"/>
      <c r="Q31" s="565"/>
      <c r="R31" s="565"/>
      <c r="S31" s="565"/>
      <c r="T31" s="565"/>
      <c r="U31" s="565">
        <v>33590038</v>
      </c>
      <c r="V31" s="565"/>
      <c r="W31" s="565"/>
      <c r="X31" s="565"/>
      <c r="Y31" s="565"/>
      <c r="Z31" s="565"/>
      <c r="AA31" s="567">
        <v>79.72</v>
      </c>
      <c r="AB31" s="566"/>
      <c r="AC31" s="566"/>
      <c r="AD31" s="566"/>
      <c r="AE31" s="566"/>
      <c r="AF31" s="566"/>
    </row>
    <row r="32" spans="1:32" ht="33" customHeight="1" thickTop="1" thickBot="1" x14ac:dyDescent="0.35">
      <c r="A32" s="563" t="s">
        <v>270</v>
      </c>
      <c r="B32" s="563"/>
      <c r="C32" s="563"/>
      <c r="D32" s="563"/>
      <c r="E32" s="563"/>
      <c r="F32" s="563"/>
      <c r="G32" s="563"/>
      <c r="H32" s="563"/>
      <c r="I32" s="563"/>
      <c r="J32" s="563"/>
      <c r="K32" s="564" t="s">
        <v>300</v>
      </c>
      <c r="L32" s="564"/>
      <c r="M32" s="564"/>
      <c r="N32" s="564"/>
      <c r="O32" s="565" t="s">
        <v>444</v>
      </c>
      <c r="P32" s="565"/>
      <c r="Q32" s="565"/>
      <c r="R32" s="565"/>
      <c r="S32" s="565"/>
      <c r="T32" s="565"/>
      <c r="U32" s="565" t="s">
        <v>444</v>
      </c>
      <c r="V32" s="565"/>
      <c r="W32" s="565"/>
      <c r="X32" s="565"/>
      <c r="Y32" s="565"/>
      <c r="Z32" s="565"/>
      <c r="AA32" s="566" t="s">
        <v>444</v>
      </c>
      <c r="AB32" s="566"/>
      <c r="AC32" s="566"/>
      <c r="AD32" s="566"/>
      <c r="AE32" s="566"/>
      <c r="AF32" s="566"/>
    </row>
    <row r="33" spans="1:32" ht="49.5" customHeight="1" thickTop="1" thickBot="1" x14ac:dyDescent="0.35">
      <c r="A33" s="563" t="s">
        <v>272</v>
      </c>
      <c r="B33" s="563"/>
      <c r="C33" s="563"/>
      <c r="D33" s="563"/>
      <c r="E33" s="563"/>
      <c r="F33" s="563"/>
      <c r="G33" s="563"/>
      <c r="H33" s="563"/>
      <c r="I33" s="563"/>
      <c r="J33" s="563"/>
      <c r="K33" s="564" t="s">
        <v>301</v>
      </c>
      <c r="L33" s="564"/>
      <c r="M33" s="564"/>
      <c r="N33" s="564"/>
      <c r="O33" s="565" t="s">
        <v>444</v>
      </c>
      <c r="P33" s="565"/>
      <c r="Q33" s="565"/>
      <c r="R33" s="565"/>
      <c r="S33" s="565"/>
      <c r="T33" s="565"/>
      <c r="U33" s="565" t="s">
        <v>444</v>
      </c>
      <c r="V33" s="565"/>
      <c r="W33" s="565"/>
      <c r="X33" s="565"/>
      <c r="Y33" s="565"/>
      <c r="Z33" s="565"/>
      <c r="AA33" s="566" t="s">
        <v>444</v>
      </c>
      <c r="AB33" s="566"/>
      <c r="AC33" s="566"/>
      <c r="AD33" s="566"/>
      <c r="AE33" s="566"/>
      <c r="AF33" s="566"/>
    </row>
    <row r="34" spans="1:32" ht="37.5" customHeight="1" thickTop="1" thickBot="1" x14ac:dyDescent="0.35">
      <c r="A34" s="563" t="s">
        <v>274</v>
      </c>
      <c r="B34" s="563"/>
      <c r="C34" s="563"/>
      <c r="D34" s="563"/>
      <c r="E34" s="563"/>
      <c r="F34" s="563"/>
      <c r="G34" s="563"/>
      <c r="H34" s="563"/>
      <c r="I34" s="563"/>
      <c r="J34" s="563"/>
      <c r="K34" s="564" t="s">
        <v>302</v>
      </c>
      <c r="L34" s="564"/>
      <c r="M34" s="564"/>
      <c r="N34" s="564"/>
      <c r="O34" s="565" t="s">
        <v>444</v>
      </c>
      <c r="P34" s="565"/>
      <c r="Q34" s="565"/>
      <c r="R34" s="565"/>
      <c r="S34" s="565"/>
      <c r="T34" s="565"/>
      <c r="U34" s="565" t="s">
        <v>444</v>
      </c>
      <c r="V34" s="565"/>
      <c r="W34" s="565"/>
      <c r="X34" s="565"/>
      <c r="Y34" s="565"/>
      <c r="Z34" s="565"/>
      <c r="AA34" s="566" t="s">
        <v>444</v>
      </c>
      <c r="AB34" s="566"/>
      <c r="AC34" s="566"/>
      <c r="AD34" s="566"/>
      <c r="AE34" s="566"/>
      <c r="AF34" s="566"/>
    </row>
    <row r="35" spans="1:32" ht="18.75" thickTop="1" thickBot="1" x14ac:dyDescent="0.35">
      <c r="A35" s="563" t="s">
        <v>276</v>
      </c>
      <c r="B35" s="563"/>
      <c r="C35" s="563"/>
      <c r="D35" s="563"/>
      <c r="E35" s="563"/>
      <c r="F35" s="563"/>
      <c r="G35" s="563"/>
      <c r="H35" s="563"/>
      <c r="I35" s="563"/>
      <c r="J35" s="563"/>
      <c r="K35" s="564" t="s">
        <v>303</v>
      </c>
      <c r="L35" s="564"/>
      <c r="M35" s="564"/>
      <c r="N35" s="564"/>
      <c r="O35" s="565">
        <v>42135387</v>
      </c>
      <c r="P35" s="565"/>
      <c r="Q35" s="565"/>
      <c r="R35" s="565"/>
      <c r="S35" s="565"/>
      <c r="T35" s="565"/>
      <c r="U35" s="565">
        <v>33590038</v>
      </c>
      <c r="V35" s="565"/>
      <c r="W35" s="565"/>
      <c r="X35" s="565"/>
      <c r="Y35" s="565"/>
      <c r="Z35" s="565"/>
      <c r="AA35" s="567">
        <v>79.72</v>
      </c>
      <c r="AB35" s="566"/>
      <c r="AC35" s="566"/>
      <c r="AD35" s="566"/>
      <c r="AE35" s="566"/>
      <c r="AF35" s="566"/>
    </row>
    <row r="36" spans="1:32" ht="18.75" thickTop="1" thickBot="1" x14ac:dyDescent="0.35">
      <c r="A36" s="563" t="s">
        <v>304</v>
      </c>
      <c r="B36" s="563"/>
      <c r="C36" s="563"/>
      <c r="D36" s="563"/>
      <c r="E36" s="563"/>
      <c r="F36" s="563"/>
      <c r="G36" s="563"/>
      <c r="H36" s="563"/>
      <c r="I36" s="563"/>
      <c r="J36" s="563"/>
      <c r="K36" s="564" t="s">
        <v>305</v>
      </c>
      <c r="L36" s="564"/>
      <c r="M36" s="564"/>
      <c r="N36" s="564"/>
      <c r="O36" s="565" t="s">
        <v>444</v>
      </c>
      <c r="P36" s="565"/>
      <c r="Q36" s="565"/>
      <c r="R36" s="565"/>
      <c r="S36" s="565"/>
      <c r="T36" s="565"/>
      <c r="U36" s="565" t="s">
        <v>444</v>
      </c>
      <c r="V36" s="565"/>
      <c r="W36" s="565"/>
      <c r="X36" s="565"/>
      <c r="Y36" s="565"/>
      <c r="Z36" s="565"/>
      <c r="AA36" s="566" t="s">
        <v>444</v>
      </c>
      <c r="AB36" s="566"/>
      <c r="AC36" s="566"/>
      <c r="AD36" s="566"/>
      <c r="AE36" s="566"/>
      <c r="AF36" s="566"/>
    </row>
    <row r="37" spans="1:32" ht="33" customHeight="1" thickTop="1" thickBot="1" x14ac:dyDescent="0.35">
      <c r="A37" s="563" t="s">
        <v>270</v>
      </c>
      <c r="B37" s="563"/>
      <c r="C37" s="563"/>
      <c r="D37" s="563"/>
      <c r="E37" s="563"/>
      <c r="F37" s="563"/>
      <c r="G37" s="563"/>
      <c r="H37" s="563"/>
      <c r="I37" s="563"/>
      <c r="J37" s="563"/>
      <c r="K37" s="564" t="s">
        <v>306</v>
      </c>
      <c r="L37" s="564"/>
      <c r="M37" s="564"/>
      <c r="N37" s="564"/>
      <c r="O37" s="565" t="s">
        <v>444</v>
      </c>
      <c r="P37" s="565"/>
      <c r="Q37" s="565"/>
      <c r="R37" s="565"/>
      <c r="S37" s="565"/>
      <c r="T37" s="565"/>
      <c r="U37" s="565" t="s">
        <v>444</v>
      </c>
      <c r="V37" s="565"/>
      <c r="W37" s="565"/>
      <c r="X37" s="565"/>
      <c r="Y37" s="565"/>
      <c r="Z37" s="565"/>
      <c r="AA37" s="566" t="s">
        <v>444</v>
      </c>
      <c r="AB37" s="566"/>
      <c r="AC37" s="566"/>
      <c r="AD37" s="566"/>
      <c r="AE37" s="566"/>
      <c r="AF37" s="566"/>
    </row>
    <row r="38" spans="1:32" ht="55.5" customHeight="1" thickTop="1" thickBot="1" x14ac:dyDescent="0.35">
      <c r="A38" s="563" t="s">
        <v>272</v>
      </c>
      <c r="B38" s="563"/>
      <c r="C38" s="563"/>
      <c r="D38" s="563"/>
      <c r="E38" s="563"/>
      <c r="F38" s="563"/>
      <c r="G38" s="563"/>
      <c r="H38" s="563"/>
      <c r="I38" s="563"/>
      <c r="J38" s="563"/>
      <c r="K38" s="564" t="s">
        <v>307</v>
      </c>
      <c r="L38" s="564"/>
      <c r="M38" s="564"/>
      <c r="N38" s="564"/>
      <c r="O38" s="565" t="s">
        <v>444</v>
      </c>
      <c r="P38" s="565"/>
      <c r="Q38" s="565"/>
      <c r="R38" s="565"/>
      <c r="S38" s="565"/>
      <c r="T38" s="565"/>
      <c r="U38" s="565" t="s">
        <v>444</v>
      </c>
      <c r="V38" s="565"/>
      <c r="W38" s="565"/>
      <c r="X38" s="565"/>
      <c r="Y38" s="565"/>
      <c r="Z38" s="565"/>
      <c r="AA38" s="566" t="s">
        <v>444</v>
      </c>
      <c r="AB38" s="566"/>
      <c r="AC38" s="566"/>
      <c r="AD38" s="566"/>
      <c r="AE38" s="566"/>
      <c r="AF38" s="566"/>
    </row>
    <row r="39" spans="1:32" ht="37.5" customHeight="1" thickTop="1" thickBot="1" x14ac:dyDescent="0.35">
      <c r="A39" s="563" t="s">
        <v>274</v>
      </c>
      <c r="B39" s="563"/>
      <c r="C39" s="563"/>
      <c r="D39" s="563"/>
      <c r="E39" s="563"/>
      <c r="F39" s="563"/>
      <c r="G39" s="563"/>
      <c r="H39" s="563"/>
      <c r="I39" s="563"/>
      <c r="J39" s="563"/>
      <c r="K39" s="564" t="s">
        <v>308</v>
      </c>
      <c r="L39" s="564"/>
      <c r="M39" s="564"/>
      <c r="N39" s="564"/>
      <c r="O39" s="565" t="s">
        <v>444</v>
      </c>
      <c r="P39" s="565"/>
      <c r="Q39" s="565"/>
      <c r="R39" s="565"/>
      <c r="S39" s="565"/>
      <c r="T39" s="565"/>
      <c r="U39" s="565" t="s">
        <v>444</v>
      </c>
      <c r="V39" s="565"/>
      <c r="W39" s="565"/>
      <c r="X39" s="565"/>
      <c r="Y39" s="565"/>
      <c r="Z39" s="565"/>
      <c r="AA39" s="566" t="s">
        <v>444</v>
      </c>
      <c r="AB39" s="566"/>
      <c r="AC39" s="566"/>
      <c r="AD39" s="566"/>
      <c r="AE39" s="566"/>
      <c r="AF39" s="566"/>
    </row>
    <row r="40" spans="1:32" ht="18.75" thickTop="1" thickBot="1" x14ac:dyDescent="0.35">
      <c r="A40" s="563" t="s">
        <v>276</v>
      </c>
      <c r="B40" s="563"/>
      <c r="C40" s="563"/>
      <c r="D40" s="563"/>
      <c r="E40" s="563"/>
      <c r="F40" s="563"/>
      <c r="G40" s="563"/>
      <c r="H40" s="563"/>
      <c r="I40" s="563"/>
      <c r="J40" s="563"/>
      <c r="K40" s="564" t="s">
        <v>309</v>
      </c>
      <c r="L40" s="564"/>
      <c r="M40" s="564"/>
      <c r="N40" s="564"/>
      <c r="O40" s="565" t="s">
        <v>444</v>
      </c>
      <c r="P40" s="565"/>
      <c r="Q40" s="565"/>
      <c r="R40" s="565"/>
      <c r="S40" s="565"/>
      <c r="T40" s="565"/>
      <c r="U40" s="565" t="s">
        <v>444</v>
      </c>
      <c r="V40" s="565"/>
      <c r="W40" s="565"/>
      <c r="X40" s="565"/>
      <c r="Y40" s="565"/>
      <c r="Z40" s="565"/>
      <c r="AA40" s="566" t="s">
        <v>444</v>
      </c>
      <c r="AB40" s="566"/>
      <c r="AC40" s="566"/>
      <c r="AD40" s="566"/>
      <c r="AE40" s="566"/>
      <c r="AF40" s="566"/>
    </row>
    <row r="41" spans="1:32" ht="18.75" thickTop="1" thickBot="1" x14ac:dyDescent="0.35">
      <c r="A41" s="563" t="s">
        <v>310</v>
      </c>
      <c r="B41" s="563"/>
      <c r="C41" s="563"/>
      <c r="D41" s="563"/>
      <c r="E41" s="563"/>
      <c r="F41" s="563"/>
      <c r="G41" s="563"/>
      <c r="H41" s="563"/>
      <c r="I41" s="563"/>
      <c r="J41" s="563"/>
      <c r="K41" s="564" t="s">
        <v>311</v>
      </c>
      <c r="L41" s="564"/>
      <c r="M41" s="564"/>
      <c r="N41" s="564"/>
      <c r="O41" s="565">
        <v>31382351</v>
      </c>
      <c r="P41" s="565"/>
      <c r="Q41" s="565"/>
      <c r="R41" s="565"/>
      <c r="S41" s="565"/>
      <c r="T41" s="565"/>
      <c r="U41" s="565">
        <v>62701367</v>
      </c>
      <c r="V41" s="565"/>
      <c r="W41" s="565"/>
      <c r="X41" s="565"/>
      <c r="Y41" s="565"/>
      <c r="Z41" s="565"/>
      <c r="AA41" s="567">
        <v>199.8</v>
      </c>
      <c r="AB41" s="566"/>
      <c r="AC41" s="566"/>
      <c r="AD41" s="566"/>
      <c r="AE41" s="566"/>
      <c r="AF41" s="566"/>
    </row>
    <row r="42" spans="1:32" ht="31.5" customHeight="1" thickTop="1" thickBot="1" x14ac:dyDescent="0.35">
      <c r="A42" s="563" t="s">
        <v>270</v>
      </c>
      <c r="B42" s="563"/>
      <c r="C42" s="563"/>
      <c r="D42" s="563"/>
      <c r="E42" s="563"/>
      <c r="F42" s="563"/>
      <c r="G42" s="563"/>
      <c r="H42" s="563"/>
      <c r="I42" s="563"/>
      <c r="J42" s="563"/>
      <c r="K42" s="564" t="s">
        <v>312</v>
      </c>
      <c r="L42" s="564"/>
      <c r="M42" s="564"/>
      <c r="N42" s="564"/>
      <c r="O42" s="565" t="s">
        <v>444</v>
      </c>
      <c r="P42" s="565"/>
      <c r="Q42" s="565"/>
      <c r="R42" s="565"/>
      <c r="S42" s="565"/>
      <c r="T42" s="565"/>
      <c r="U42" s="565" t="s">
        <v>444</v>
      </c>
      <c r="V42" s="565"/>
      <c r="W42" s="565"/>
      <c r="X42" s="565"/>
      <c r="Y42" s="565"/>
      <c r="Z42" s="565"/>
      <c r="AA42" s="566" t="s">
        <v>444</v>
      </c>
      <c r="AB42" s="566"/>
      <c r="AC42" s="566"/>
      <c r="AD42" s="566"/>
      <c r="AE42" s="566"/>
      <c r="AF42" s="566"/>
    </row>
    <row r="43" spans="1:32" ht="55.5" customHeight="1" thickTop="1" thickBot="1" x14ac:dyDescent="0.35">
      <c r="A43" s="563" t="s">
        <v>272</v>
      </c>
      <c r="B43" s="563"/>
      <c r="C43" s="563"/>
      <c r="D43" s="563"/>
      <c r="E43" s="563"/>
      <c r="F43" s="563"/>
      <c r="G43" s="563"/>
      <c r="H43" s="563"/>
      <c r="I43" s="563"/>
      <c r="J43" s="563"/>
      <c r="K43" s="564" t="s">
        <v>313</v>
      </c>
      <c r="L43" s="564"/>
      <c r="M43" s="564"/>
      <c r="N43" s="564"/>
      <c r="O43" s="565" t="s">
        <v>444</v>
      </c>
      <c r="P43" s="565"/>
      <c r="Q43" s="565"/>
      <c r="R43" s="565"/>
      <c r="S43" s="565"/>
      <c r="T43" s="565"/>
      <c r="U43" s="565" t="s">
        <v>444</v>
      </c>
      <c r="V43" s="565"/>
      <c r="W43" s="565"/>
      <c r="X43" s="565"/>
      <c r="Y43" s="565"/>
      <c r="Z43" s="565"/>
      <c r="AA43" s="566" t="s">
        <v>444</v>
      </c>
      <c r="AB43" s="566"/>
      <c r="AC43" s="566"/>
      <c r="AD43" s="566"/>
      <c r="AE43" s="566"/>
      <c r="AF43" s="566"/>
    </row>
    <row r="44" spans="1:32" ht="36.75" customHeight="1" thickTop="1" thickBot="1" x14ac:dyDescent="0.35">
      <c r="A44" s="563" t="s">
        <v>274</v>
      </c>
      <c r="B44" s="563"/>
      <c r="C44" s="563"/>
      <c r="D44" s="563"/>
      <c r="E44" s="563"/>
      <c r="F44" s="563"/>
      <c r="G44" s="563"/>
      <c r="H44" s="563"/>
      <c r="I44" s="563"/>
      <c r="J44" s="563"/>
      <c r="K44" s="564" t="s">
        <v>314</v>
      </c>
      <c r="L44" s="564"/>
      <c r="M44" s="564"/>
      <c r="N44" s="564"/>
      <c r="O44" s="565" t="s">
        <v>444</v>
      </c>
      <c r="P44" s="565"/>
      <c r="Q44" s="565"/>
      <c r="R44" s="565"/>
      <c r="S44" s="565"/>
      <c r="T44" s="565"/>
      <c r="U44" s="565" t="s">
        <v>444</v>
      </c>
      <c r="V44" s="565"/>
      <c r="W44" s="565"/>
      <c r="X44" s="565"/>
      <c r="Y44" s="565"/>
      <c r="Z44" s="565"/>
      <c r="AA44" s="566" t="s">
        <v>444</v>
      </c>
      <c r="AB44" s="566"/>
      <c r="AC44" s="566"/>
      <c r="AD44" s="566"/>
      <c r="AE44" s="566"/>
      <c r="AF44" s="566"/>
    </row>
    <row r="45" spans="1:32" ht="18.75" thickTop="1" thickBot="1" x14ac:dyDescent="0.35">
      <c r="A45" s="563" t="s">
        <v>276</v>
      </c>
      <c r="B45" s="563"/>
      <c r="C45" s="563"/>
      <c r="D45" s="563"/>
      <c r="E45" s="563"/>
      <c r="F45" s="563"/>
      <c r="G45" s="563"/>
      <c r="H45" s="563"/>
      <c r="I45" s="563"/>
      <c r="J45" s="563"/>
      <c r="K45" s="564" t="s">
        <v>315</v>
      </c>
      <c r="L45" s="564"/>
      <c r="M45" s="564"/>
      <c r="N45" s="564"/>
      <c r="O45" s="565">
        <v>31382351</v>
      </c>
      <c r="P45" s="565"/>
      <c r="Q45" s="565"/>
      <c r="R45" s="565"/>
      <c r="S45" s="565"/>
      <c r="T45" s="565"/>
      <c r="U45" s="565">
        <v>62701367</v>
      </c>
      <c r="V45" s="565"/>
      <c r="W45" s="565"/>
      <c r="X45" s="565"/>
      <c r="Y45" s="565"/>
      <c r="Z45" s="565"/>
      <c r="AA45" s="567">
        <v>199.8</v>
      </c>
      <c r="AB45" s="566"/>
      <c r="AC45" s="566"/>
      <c r="AD45" s="566"/>
      <c r="AE45" s="566"/>
      <c r="AF45" s="566"/>
    </row>
    <row r="46" spans="1:32" ht="36" customHeight="1" thickTop="1" thickBot="1" x14ac:dyDescent="0.35">
      <c r="A46" s="563" t="s">
        <v>316</v>
      </c>
      <c r="B46" s="563"/>
      <c r="C46" s="563"/>
      <c r="D46" s="563"/>
      <c r="E46" s="563"/>
      <c r="F46" s="563"/>
      <c r="G46" s="563"/>
      <c r="H46" s="563"/>
      <c r="I46" s="563"/>
      <c r="J46" s="563"/>
      <c r="K46" s="564" t="s">
        <v>317</v>
      </c>
      <c r="L46" s="564"/>
      <c r="M46" s="564"/>
      <c r="N46" s="564"/>
      <c r="O46" s="565" t="s">
        <v>444</v>
      </c>
      <c r="P46" s="565"/>
      <c r="Q46" s="565"/>
      <c r="R46" s="565"/>
      <c r="S46" s="565"/>
      <c r="T46" s="565"/>
      <c r="U46" s="565" t="s">
        <v>444</v>
      </c>
      <c r="V46" s="565"/>
      <c r="W46" s="565"/>
      <c r="X46" s="565"/>
      <c r="Y46" s="565"/>
      <c r="Z46" s="565"/>
      <c r="AA46" s="566" t="s">
        <v>444</v>
      </c>
      <c r="AB46" s="566"/>
      <c r="AC46" s="566"/>
      <c r="AD46" s="566"/>
      <c r="AE46" s="566"/>
      <c r="AF46" s="566"/>
    </row>
    <row r="47" spans="1:32" ht="36.75" customHeight="1" thickTop="1" thickBot="1" x14ac:dyDescent="0.35">
      <c r="A47" s="563" t="s">
        <v>270</v>
      </c>
      <c r="B47" s="563"/>
      <c r="C47" s="563"/>
      <c r="D47" s="563"/>
      <c r="E47" s="563"/>
      <c r="F47" s="563"/>
      <c r="G47" s="563"/>
      <c r="H47" s="563"/>
      <c r="I47" s="563"/>
      <c r="J47" s="563"/>
      <c r="K47" s="564" t="s">
        <v>318</v>
      </c>
      <c r="L47" s="564"/>
      <c r="M47" s="564"/>
      <c r="N47" s="564"/>
      <c r="O47" s="565" t="s">
        <v>444</v>
      </c>
      <c r="P47" s="565"/>
      <c r="Q47" s="565"/>
      <c r="R47" s="565"/>
      <c r="S47" s="565"/>
      <c r="T47" s="565"/>
      <c r="U47" s="565" t="s">
        <v>444</v>
      </c>
      <c r="V47" s="565"/>
      <c r="W47" s="565"/>
      <c r="X47" s="565"/>
      <c r="Y47" s="565"/>
      <c r="Z47" s="565"/>
      <c r="AA47" s="566" t="s">
        <v>444</v>
      </c>
      <c r="AB47" s="566"/>
      <c r="AC47" s="566"/>
      <c r="AD47" s="566"/>
      <c r="AE47" s="566"/>
      <c r="AF47" s="566"/>
    </row>
    <row r="48" spans="1:32" ht="48.75" customHeight="1" thickTop="1" thickBot="1" x14ac:dyDescent="0.35">
      <c r="A48" s="563" t="s">
        <v>272</v>
      </c>
      <c r="B48" s="563"/>
      <c r="C48" s="563"/>
      <c r="D48" s="563"/>
      <c r="E48" s="563"/>
      <c r="F48" s="563"/>
      <c r="G48" s="563"/>
      <c r="H48" s="563"/>
      <c r="I48" s="563"/>
      <c r="J48" s="563"/>
      <c r="K48" s="564" t="s">
        <v>319</v>
      </c>
      <c r="L48" s="564"/>
      <c r="M48" s="564"/>
      <c r="N48" s="564"/>
      <c r="O48" s="565" t="s">
        <v>444</v>
      </c>
      <c r="P48" s="565"/>
      <c r="Q48" s="565"/>
      <c r="R48" s="565"/>
      <c r="S48" s="565"/>
      <c r="T48" s="565"/>
      <c r="U48" s="565" t="s">
        <v>444</v>
      </c>
      <c r="V48" s="565"/>
      <c r="W48" s="565"/>
      <c r="X48" s="565"/>
      <c r="Y48" s="565"/>
      <c r="Z48" s="565"/>
      <c r="AA48" s="566" t="s">
        <v>444</v>
      </c>
      <c r="AB48" s="566"/>
      <c r="AC48" s="566"/>
      <c r="AD48" s="566"/>
      <c r="AE48" s="566"/>
      <c r="AF48" s="566"/>
    </row>
    <row r="49" spans="1:32" ht="39" customHeight="1" thickTop="1" thickBot="1" x14ac:dyDescent="0.35">
      <c r="A49" s="563" t="s">
        <v>274</v>
      </c>
      <c r="B49" s="563"/>
      <c r="C49" s="563"/>
      <c r="D49" s="563"/>
      <c r="E49" s="563"/>
      <c r="F49" s="563"/>
      <c r="G49" s="563"/>
      <c r="H49" s="563"/>
      <c r="I49" s="563"/>
      <c r="J49" s="563"/>
      <c r="K49" s="564" t="s">
        <v>320</v>
      </c>
      <c r="L49" s="564"/>
      <c r="M49" s="564"/>
      <c r="N49" s="564"/>
      <c r="O49" s="565" t="s">
        <v>444</v>
      </c>
      <c r="P49" s="565"/>
      <c r="Q49" s="565"/>
      <c r="R49" s="565"/>
      <c r="S49" s="565"/>
      <c r="T49" s="565"/>
      <c r="U49" s="565" t="s">
        <v>444</v>
      </c>
      <c r="V49" s="565"/>
      <c r="W49" s="565"/>
      <c r="X49" s="565"/>
      <c r="Y49" s="565"/>
      <c r="Z49" s="565"/>
      <c r="AA49" s="566" t="s">
        <v>444</v>
      </c>
      <c r="AB49" s="566"/>
      <c r="AC49" s="566"/>
      <c r="AD49" s="566"/>
      <c r="AE49" s="566"/>
      <c r="AF49" s="566"/>
    </row>
    <row r="50" spans="1:32" ht="18.75" thickTop="1" thickBot="1" x14ac:dyDescent="0.35">
      <c r="A50" s="563" t="s">
        <v>276</v>
      </c>
      <c r="B50" s="563"/>
      <c r="C50" s="563"/>
      <c r="D50" s="563"/>
      <c r="E50" s="563"/>
      <c r="F50" s="563"/>
      <c r="G50" s="563"/>
      <c r="H50" s="563"/>
      <c r="I50" s="563"/>
      <c r="J50" s="563"/>
      <c r="K50" s="564" t="s">
        <v>321</v>
      </c>
      <c r="L50" s="564"/>
      <c r="M50" s="564"/>
      <c r="N50" s="564"/>
      <c r="O50" s="565" t="s">
        <v>444</v>
      </c>
      <c r="P50" s="565"/>
      <c r="Q50" s="565"/>
      <c r="R50" s="565"/>
      <c r="S50" s="565"/>
      <c r="T50" s="565"/>
      <c r="U50" s="565" t="s">
        <v>444</v>
      </c>
      <c r="V50" s="565"/>
      <c r="W50" s="565"/>
      <c r="X50" s="565"/>
      <c r="Y50" s="565"/>
      <c r="Z50" s="565"/>
      <c r="AA50" s="566" t="s">
        <v>444</v>
      </c>
      <c r="AB50" s="566"/>
      <c r="AC50" s="566"/>
      <c r="AD50" s="566"/>
      <c r="AE50" s="566"/>
      <c r="AF50" s="566"/>
    </row>
    <row r="51" spans="1:32" ht="33.75" customHeight="1" thickTop="1" thickBot="1" x14ac:dyDescent="0.35">
      <c r="A51" s="563" t="s">
        <v>322</v>
      </c>
      <c r="B51" s="563"/>
      <c r="C51" s="563"/>
      <c r="D51" s="563"/>
      <c r="E51" s="563"/>
      <c r="F51" s="563"/>
      <c r="G51" s="563"/>
      <c r="H51" s="563"/>
      <c r="I51" s="563"/>
      <c r="J51" s="563"/>
      <c r="K51" s="564" t="s">
        <v>323</v>
      </c>
      <c r="L51" s="564"/>
      <c r="M51" s="564"/>
      <c r="N51" s="564"/>
      <c r="O51" s="565">
        <v>23200</v>
      </c>
      <c r="P51" s="565"/>
      <c r="Q51" s="565"/>
      <c r="R51" s="565"/>
      <c r="S51" s="565"/>
      <c r="T51" s="565"/>
      <c r="U51" s="565">
        <v>23200</v>
      </c>
      <c r="V51" s="565"/>
      <c r="W51" s="565"/>
      <c r="X51" s="565"/>
      <c r="Y51" s="565"/>
      <c r="Z51" s="565"/>
      <c r="AA51" s="567">
        <v>100</v>
      </c>
      <c r="AB51" s="566"/>
      <c r="AC51" s="566"/>
      <c r="AD51" s="566"/>
      <c r="AE51" s="566"/>
      <c r="AF51" s="566"/>
    </row>
    <row r="52" spans="1:32" ht="18.75" thickTop="1" thickBot="1" x14ac:dyDescent="0.35">
      <c r="A52" s="563" t="s">
        <v>324</v>
      </c>
      <c r="B52" s="563"/>
      <c r="C52" s="563"/>
      <c r="D52" s="563"/>
      <c r="E52" s="563"/>
      <c r="F52" s="563"/>
      <c r="G52" s="563"/>
      <c r="H52" s="563"/>
      <c r="I52" s="563"/>
      <c r="J52" s="563"/>
      <c r="K52" s="564" t="s">
        <v>325</v>
      </c>
      <c r="L52" s="564"/>
      <c r="M52" s="564"/>
      <c r="N52" s="564"/>
      <c r="O52" s="565">
        <v>23200</v>
      </c>
      <c r="P52" s="565"/>
      <c r="Q52" s="565"/>
      <c r="R52" s="565"/>
      <c r="S52" s="565"/>
      <c r="T52" s="565"/>
      <c r="U52" s="565">
        <v>23200</v>
      </c>
      <c r="V52" s="565"/>
      <c r="W52" s="565"/>
      <c r="X52" s="565"/>
      <c r="Y52" s="565"/>
      <c r="Z52" s="565"/>
      <c r="AA52" s="567">
        <v>100</v>
      </c>
      <c r="AB52" s="566"/>
      <c r="AC52" s="566"/>
      <c r="AD52" s="566"/>
      <c r="AE52" s="566"/>
      <c r="AF52" s="566"/>
    </row>
    <row r="53" spans="1:32" ht="35.25" customHeight="1" thickTop="1" thickBot="1" x14ac:dyDescent="0.35">
      <c r="A53" s="563" t="s">
        <v>270</v>
      </c>
      <c r="B53" s="563"/>
      <c r="C53" s="563"/>
      <c r="D53" s="563"/>
      <c r="E53" s="563"/>
      <c r="F53" s="563"/>
      <c r="G53" s="563"/>
      <c r="H53" s="563"/>
      <c r="I53" s="563"/>
      <c r="J53" s="563"/>
      <c r="K53" s="564" t="s">
        <v>326</v>
      </c>
      <c r="L53" s="564"/>
      <c r="M53" s="564"/>
      <c r="N53" s="564"/>
      <c r="O53" s="565" t="s">
        <v>444</v>
      </c>
      <c r="P53" s="565"/>
      <c r="Q53" s="565"/>
      <c r="R53" s="565"/>
      <c r="S53" s="565"/>
      <c r="T53" s="565"/>
      <c r="U53" s="565" t="s">
        <v>444</v>
      </c>
      <c r="V53" s="565"/>
      <c r="W53" s="565"/>
      <c r="X53" s="565"/>
      <c r="Y53" s="565"/>
      <c r="Z53" s="565"/>
      <c r="AA53" s="566" t="s">
        <v>444</v>
      </c>
      <c r="AB53" s="566"/>
      <c r="AC53" s="566"/>
      <c r="AD53" s="566"/>
      <c r="AE53" s="566"/>
      <c r="AF53" s="566"/>
    </row>
    <row r="54" spans="1:32" ht="54.75" customHeight="1" thickTop="1" thickBot="1" x14ac:dyDescent="0.35">
      <c r="A54" s="563" t="s">
        <v>272</v>
      </c>
      <c r="B54" s="563"/>
      <c r="C54" s="563"/>
      <c r="D54" s="563"/>
      <c r="E54" s="563"/>
      <c r="F54" s="563"/>
      <c r="G54" s="563"/>
      <c r="H54" s="563"/>
      <c r="I54" s="563"/>
      <c r="J54" s="563"/>
      <c r="K54" s="564" t="s">
        <v>327</v>
      </c>
      <c r="L54" s="564"/>
      <c r="M54" s="564"/>
      <c r="N54" s="564"/>
      <c r="O54" s="565" t="s">
        <v>444</v>
      </c>
      <c r="P54" s="565"/>
      <c r="Q54" s="565"/>
      <c r="R54" s="565"/>
      <c r="S54" s="565"/>
      <c r="T54" s="565"/>
      <c r="U54" s="565" t="s">
        <v>444</v>
      </c>
      <c r="V54" s="565"/>
      <c r="W54" s="565"/>
      <c r="X54" s="565"/>
      <c r="Y54" s="565"/>
      <c r="Z54" s="565"/>
      <c r="AA54" s="566" t="s">
        <v>444</v>
      </c>
      <c r="AB54" s="566"/>
      <c r="AC54" s="566"/>
      <c r="AD54" s="566"/>
      <c r="AE54" s="566"/>
      <c r="AF54" s="566"/>
    </row>
    <row r="55" spans="1:32" ht="35.25" customHeight="1" thickTop="1" thickBot="1" x14ac:dyDescent="0.35">
      <c r="A55" s="563" t="s">
        <v>274</v>
      </c>
      <c r="B55" s="563"/>
      <c r="C55" s="563"/>
      <c r="D55" s="563"/>
      <c r="E55" s="563"/>
      <c r="F55" s="563"/>
      <c r="G55" s="563"/>
      <c r="H55" s="563"/>
      <c r="I55" s="563"/>
      <c r="J55" s="563"/>
      <c r="K55" s="564" t="s">
        <v>328</v>
      </c>
      <c r="L55" s="564"/>
      <c r="M55" s="564"/>
      <c r="N55" s="564"/>
      <c r="O55" s="565" t="s">
        <v>444</v>
      </c>
      <c r="P55" s="565"/>
      <c r="Q55" s="565"/>
      <c r="R55" s="565"/>
      <c r="S55" s="565"/>
      <c r="T55" s="565"/>
      <c r="U55" s="565" t="s">
        <v>444</v>
      </c>
      <c r="V55" s="565"/>
      <c r="W55" s="565"/>
      <c r="X55" s="565"/>
      <c r="Y55" s="565"/>
      <c r="Z55" s="565"/>
      <c r="AA55" s="566" t="s">
        <v>444</v>
      </c>
      <c r="AB55" s="566"/>
      <c r="AC55" s="566"/>
      <c r="AD55" s="566"/>
      <c r="AE55" s="566"/>
      <c r="AF55" s="566"/>
    </row>
    <row r="56" spans="1:32" ht="18.75" thickTop="1" thickBot="1" x14ac:dyDescent="0.35">
      <c r="A56" s="563" t="s">
        <v>276</v>
      </c>
      <c r="B56" s="563"/>
      <c r="C56" s="563"/>
      <c r="D56" s="563"/>
      <c r="E56" s="563"/>
      <c r="F56" s="563"/>
      <c r="G56" s="563"/>
      <c r="H56" s="563"/>
      <c r="I56" s="563"/>
      <c r="J56" s="563"/>
      <c r="K56" s="564" t="s">
        <v>329</v>
      </c>
      <c r="L56" s="564"/>
      <c r="M56" s="564"/>
      <c r="N56" s="564"/>
      <c r="O56" s="565">
        <v>23200</v>
      </c>
      <c r="P56" s="565"/>
      <c r="Q56" s="565"/>
      <c r="R56" s="565"/>
      <c r="S56" s="565"/>
      <c r="T56" s="565"/>
      <c r="U56" s="565">
        <v>23200</v>
      </c>
      <c r="V56" s="565"/>
      <c r="W56" s="565"/>
      <c r="X56" s="565"/>
      <c r="Y56" s="565"/>
      <c r="Z56" s="565"/>
      <c r="AA56" s="567">
        <v>100</v>
      </c>
      <c r="AB56" s="566"/>
      <c r="AC56" s="566"/>
      <c r="AD56" s="566"/>
      <c r="AE56" s="566"/>
      <c r="AF56" s="566"/>
    </row>
    <row r="57" spans="1:32" ht="39.75" customHeight="1" thickTop="1" thickBot="1" x14ac:dyDescent="0.35">
      <c r="A57" s="563" t="s">
        <v>330</v>
      </c>
      <c r="B57" s="563"/>
      <c r="C57" s="563"/>
      <c r="D57" s="563"/>
      <c r="E57" s="563"/>
      <c r="F57" s="563"/>
      <c r="G57" s="563"/>
      <c r="H57" s="563"/>
      <c r="I57" s="563"/>
      <c r="J57" s="563"/>
      <c r="K57" s="564" t="s">
        <v>331</v>
      </c>
      <c r="L57" s="564"/>
      <c r="M57" s="564"/>
      <c r="N57" s="564"/>
      <c r="O57" s="565" t="s">
        <v>444</v>
      </c>
      <c r="P57" s="565"/>
      <c r="Q57" s="565"/>
      <c r="R57" s="565"/>
      <c r="S57" s="565"/>
      <c r="T57" s="565"/>
      <c r="U57" s="565" t="s">
        <v>444</v>
      </c>
      <c r="V57" s="565"/>
      <c r="W57" s="565"/>
      <c r="X57" s="565"/>
      <c r="Y57" s="565"/>
      <c r="Z57" s="565"/>
      <c r="AA57" s="566" t="s">
        <v>444</v>
      </c>
      <c r="AB57" s="566"/>
      <c r="AC57" s="566"/>
      <c r="AD57" s="566"/>
      <c r="AE57" s="566"/>
      <c r="AF57" s="566"/>
    </row>
    <row r="58" spans="1:32" ht="35.25" customHeight="1" thickTop="1" thickBot="1" x14ac:dyDescent="0.35">
      <c r="A58" s="563" t="s">
        <v>270</v>
      </c>
      <c r="B58" s="563"/>
      <c r="C58" s="563"/>
      <c r="D58" s="563"/>
      <c r="E58" s="563"/>
      <c r="F58" s="563"/>
      <c r="G58" s="563"/>
      <c r="H58" s="563"/>
      <c r="I58" s="563"/>
      <c r="J58" s="563"/>
      <c r="K58" s="564" t="s">
        <v>332</v>
      </c>
      <c r="L58" s="564"/>
      <c r="M58" s="564"/>
      <c r="N58" s="564"/>
      <c r="O58" s="565" t="s">
        <v>444</v>
      </c>
      <c r="P58" s="565"/>
      <c r="Q58" s="565"/>
      <c r="R58" s="565"/>
      <c r="S58" s="565"/>
      <c r="T58" s="565"/>
      <c r="U58" s="565" t="s">
        <v>444</v>
      </c>
      <c r="V58" s="565"/>
      <c r="W58" s="565"/>
      <c r="X58" s="565"/>
      <c r="Y58" s="565"/>
      <c r="Z58" s="565"/>
      <c r="AA58" s="566" t="s">
        <v>444</v>
      </c>
      <c r="AB58" s="566"/>
      <c r="AC58" s="566"/>
      <c r="AD58" s="566"/>
      <c r="AE58" s="566"/>
      <c r="AF58" s="566"/>
    </row>
    <row r="59" spans="1:32" ht="49.5" customHeight="1" thickTop="1" thickBot="1" x14ac:dyDescent="0.35">
      <c r="A59" s="563" t="s">
        <v>272</v>
      </c>
      <c r="B59" s="563"/>
      <c r="C59" s="563"/>
      <c r="D59" s="563"/>
      <c r="E59" s="563"/>
      <c r="F59" s="563"/>
      <c r="G59" s="563"/>
      <c r="H59" s="563"/>
      <c r="I59" s="563"/>
      <c r="J59" s="563"/>
      <c r="K59" s="564" t="s">
        <v>333</v>
      </c>
      <c r="L59" s="564"/>
      <c r="M59" s="564"/>
      <c r="N59" s="564"/>
      <c r="O59" s="565" t="s">
        <v>444</v>
      </c>
      <c r="P59" s="565"/>
      <c r="Q59" s="565"/>
      <c r="R59" s="565"/>
      <c r="S59" s="565"/>
      <c r="T59" s="565"/>
      <c r="U59" s="565" t="s">
        <v>444</v>
      </c>
      <c r="V59" s="565"/>
      <c r="W59" s="565"/>
      <c r="X59" s="565"/>
      <c r="Y59" s="565"/>
      <c r="Z59" s="565"/>
      <c r="AA59" s="566" t="s">
        <v>444</v>
      </c>
      <c r="AB59" s="566"/>
      <c r="AC59" s="566"/>
      <c r="AD59" s="566"/>
      <c r="AE59" s="566"/>
      <c r="AF59" s="566"/>
    </row>
    <row r="60" spans="1:32" ht="37.5" customHeight="1" thickTop="1" thickBot="1" x14ac:dyDescent="0.35">
      <c r="A60" s="563" t="s">
        <v>274</v>
      </c>
      <c r="B60" s="563"/>
      <c r="C60" s="563"/>
      <c r="D60" s="563"/>
      <c r="E60" s="563"/>
      <c r="F60" s="563"/>
      <c r="G60" s="563"/>
      <c r="H60" s="563"/>
      <c r="I60" s="563"/>
      <c r="J60" s="563"/>
      <c r="K60" s="564" t="s">
        <v>334</v>
      </c>
      <c r="L60" s="564"/>
      <c r="M60" s="564"/>
      <c r="N60" s="564"/>
      <c r="O60" s="565" t="s">
        <v>444</v>
      </c>
      <c r="P60" s="565"/>
      <c r="Q60" s="565"/>
      <c r="R60" s="565"/>
      <c r="S60" s="565"/>
      <c r="T60" s="565"/>
      <c r="U60" s="565" t="s">
        <v>444</v>
      </c>
      <c r="V60" s="565"/>
      <c r="W60" s="565"/>
      <c r="X60" s="565"/>
      <c r="Y60" s="565"/>
      <c r="Z60" s="565"/>
      <c r="AA60" s="566" t="s">
        <v>444</v>
      </c>
      <c r="AB60" s="566"/>
      <c r="AC60" s="566"/>
      <c r="AD60" s="566"/>
      <c r="AE60" s="566"/>
      <c r="AF60" s="566"/>
    </row>
    <row r="61" spans="1:32" ht="18.75" thickTop="1" thickBot="1" x14ac:dyDescent="0.35">
      <c r="A61" s="563" t="s">
        <v>276</v>
      </c>
      <c r="B61" s="563"/>
      <c r="C61" s="563"/>
      <c r="D61" s="563"/>
      <c r="E61" s="563"/>
      <c r="F61" s="563"/>
      <c r="G61" s="563"/>
      <c r="H61" s="563"/>
      <c r="I61" s="563"/>
      <c r="J61" s="563"/>
      <c r="K61" s="564" t="s">
        <v>335</v>
      </c>
      <c r="L61" s="564"/>
      <c r="M61" s="564"/>
      <c r="N61" s="564"/>
      <c r="O61" s="565" t="s">
        <v>444</v>
      </c>
      <c r="P61" s="565"/>
      <c r="Q61" s="565"/>
      <c r="R61" s="565"/>
      <c r="S61" s="565"/>
      <c r="T61" s="565"/>
      <c r="U61" s="565" t="s">
        <v>444</v>
      </c>
      <c r="V61" s="565"/>
      <c r="W61" s="565"/>
      <c r="X61" s="565"/>
      <c r="Y61" s="565"/>
      <c r="Z61" s="565"/>
      <c r="AA61" s="566" t="s">
        <v>444</v>
      </c>
      <c r="AB61" s="566"/>
      <c r="AC61" s="566"/>
      <c r="AD61" s="566"/>
      <c r="AE61" s="566"/>
      <c r="AF61" s="566"/>
    </row>
    <row r="62" spans="1:32" ht="33.75" customHeight="1" thickTop="1" thickBot="1" x14ac:dyDescent="0.35">
      <c r="A62" s="563" t="s">
        <v>336</v>
      </c>
      <c r="B62" s="563"/>
      <c r="C62" s="563"/>
      <c r="D62" s="563"/>
      <c r="E62" s="563"/>
      <c r="F62" s="563"/>
      <c r="G62" s="563"/>
      <c r="H62" s="563"/>
      <c r="I62" s="563"/>
      <c r="J62" s="563"/>
      <c r="K62" s="564" t="s">
        <v>337</v>
      </c>
      <c r="L62" s="564"/>
      <c r="M62" s="564"/>
      <c r="N62" s="564"/>
      <c r="O62" s="565" t="s">
        <v>444</v>
      </c>
      <c r="P62" s="565"/>
      <c r="Q62" s="565"/>
      <c r="R62" s="565"/>
      <c r="S62" s="565"/>
      <c r="T62" s="565"/>
      <c r="U62" s="565" t="s">
        <v>444</v>
      </c>
      <c r="V62" s="565"/>
      <c r="W62" s="565"/>
      <c r="X62" s="565"/>
      <c r="Y62" s="565"/>
      <c r="Z62" s="565"/>
      <c r="AA62" s="566" t="s">
        <v>444</v>
      </c>
      <c r="AB62" s="566"/>
      <c r="AC62" s="566"/>
      <c r="AD62" s="566"/>
      <c r="AE62" s="566"/>
      <c r="AF62" s="566"/>
    </row>
    <row r="63" spans="1:32" ht="34.5" customHeight="1" thickTop="1" thickBot="1" x14ac:dyDescent="0.35">
      <c r="A63" s="563" t="s">
        <v>270</v>
      </c>
      <c r="B63" s="563"/>
      <c r="C63" s="563"/>
      <c r="D63" s="563"/>
      <c r="E63" s="563"/>
      <c r="F63" s="563"/>
      <c r="G63" s="563"/>
      <c r="H63" s="563"/>
      <c r="I63" s="563"/>
      <c r="J63" s="563"/>
      <c r="K63" s="564" t="s">
        <v>338</v>
      </c>
      <c r="L63" s="564"/>
      <c r="M63" s="564"/>
      <c r="N63" s="564"/>
      <c r="O63" s="565" t="s">
        <v>444</v>
      </c>
      <c r="P63" s="565"/>
      <c r="Q63" s="565"/>
      <c r="R63" s="565"/>
      <c r="S63" s="565"/>
      <c r="T63" s="565"/>
      <c r="U63" s="565" t="s">
        <v>444</v>
      </c>
      <c r="V63" s="565"/>
      <c r="W63" s="565"/>
      <c r="X63" s="565"/>
      <c r="Y63" s="565"/>
      <c r="Z63" s="565"/>
      <c r="AA63" s="566" t="s">
        <v>444</v>
      </c>
      <c r="AB63" s="566"/>
      <c r="AC63" s="566"/>
      <c r="AD63" s="566"/>
      <c r="AE63" s="566"/>
      <c r="AF63" s="566"/>
    </row>
    <row r="64" spans="1:32" ht="50.25" customHeight="1" thickTop="1" thickBot="1" x14ac:dyDescent="0.35">
      <c r="A64" s="563" t="s">
        <v>272</v>
      </c>
      <c r="B64" s="563"/>
      <c r="C64" s="563"/>
      <c r="D64" s="563"/>
      <c r="E64" s="563"/>
      <c r="F64" s="563"/>
      <c r="G64" s="563"/>
      <c r="H64" s="563"/>
      <c r="I64" s="563"/>
      <c r="J64" s="563"/>
      <c r="K64" s="564" t="s">
        <v>339</v>
      </c>
      <c r="L64" s="564"/>
      <c r="M64" s="564"/>
      <c r="N64" s="564"/>
      <c r="O64" s="565" t="s">
        <v>444</v>
      </c>
      <c r="P64" s="565"/>
      <c r="Q64" s="565"/>
      <c r="R64" s="565"/>
      <c r="S64" s="565"/>
      <c r="T64" s="565"/>
      <c r="U64" s="565" t="s">
        <v>444</v>
      </c>
      <c r="V64" s="565"/>
      <c r="W64" s="565"/>
      <c r="X64" s="565"/>
      <c r="Y64" s="565"/>
      <c r="Z64" s="565"/>
      <c r="AA64" s="566" t="s">
        <v>444</v>
      </c>
      <c r="AB64" s="566"/>
      <c r="AC64" s="566"/>
      <c r="AD64" s="566"/>
      <c r="AE64" s="566"/>
      <c r="AF64" s="566"/>
    </row>
    <row r="65" spans="1:32" ht="39.75" customHeight="1" thickTop="1" thickBot="1" x14ac:dyDescent="0.35">
      <c r="A65" s="563" t="s">
        <v>274</v>
      </c>
      <c r="B65" s="563"/>
      <c r="C65" s="563"/>
      <c r="D65" s="563"/>
      <c r="E65" s="563"/>
      <c r="F65" s="563"/>
      <c r="G65" s="563"/>
      <c r="H65" s="563"/>
      <c r="I65" s="563"/>
      <c r="J65" s="563"/>
      <c r="K65" s="564" t="s">
        <v>340</v>
      </c>
      <c r="L65" s="564"/>
      <c r="M65" s="564"/>
      <c r="N65" s="564"/>
      <c r="O65" s="565" t="s">
        <v>444</v>
      </c>
      <c r="P65" s="565"/>
      <c r="Q65" s="565"/>
      <c r="R65" s="565"/>
      <c r="S65" s="565"/>
      <c r="T65" s="565"/>
      <c r="U65" s="565" t="s">
        <v>444</v>
      </c>
      <c r="V65" s="565"/>
      <c r="W65" s="565"/>
      <c r="X65" s="565"/>
      <c r="Y65" s="565"/>
      <c r="Z65" s="565"/>
      <c r="AA65" s="566" t="s">
        <v>444</v>
      </c>
      <c r="AB65" s="566"/>
      <c r="AC65" s="566"/>
      <c r="AD65" s="566"/>
      <c r="AE65" s="566"/>
      <c r="AF65" s="566"/>
    </row>
    <row r="66" spans="1:32" ht="18.75" thickTop="1" thickBot="1" x14ac:dyDescent="0.35">
      <c r="A66" s="563" t="s">
        <v>276</v>
      </c>
      <c r="B66" s="563"/>
      <c r="C66" s="563"/>
      <c r="D66" s="563"/>
      <c r="E66" s="563"/>
      <c r="F66" s="563"/>
      <c r="G66" s="563"/>
      <c r="H66" s="563"/>
      <c r="I66" s="563"/>
      <c r="J66" s="563"/>
      <c r="K66" s="564" t="s">
        <v>341</v>
      </c>
      <c r="L66" s="564"/>
      <c r="M66" s="564"/>
      <c r="N66" s="564"/>
      <c r="O66" s="565" t="s">
        <v>444</v>
      </c>
      <c r="P66" s="565"/>
      <c r="Q66" s="565"/>
      <c r="R66" s="565"/>
      <c r="S66" s="565"/>
      <c r="T66" s="565"/>
      <c r="U66" s="565" t="s">
        <v>444</v>
      </c>
      <c r="V66" s="565"/>
      <c r="W66" s="565"/>
      <c r="X66" s="565"/>
      <c r="Y66" s="565"/>
      <c r="Z66" s="565"/>
      <c r="AA66" s="566" t="s">
        <v>444</v>
      </c>
      <c r="AB66" s="566"/>
      <c r="AC66" s="566"/>
      <c r="AD66" s="566"/>
      <c r="AE66" s="566"/>
      <c r="AF66" s="566"/>
    </row>
    <row r="67" spans="1:32" ht="53.25" customHeight="1" thickTop="1" thickBot="1" x14ac:dyDescent="0.35">
      <c r="A67" s="563" t="s">
        <v>342</v>
      </c>
      <c r="B67" s="563"/>
      <c r="C67" s="563"/>
      <c r="D67" s="563"/>
      <c r="E67" s="563"/>
      <c r="F67" s="563"/>
      <c r="G67" s="563"/>
      <c r="H67" s="563"/>
      <c r="I67" s="563"/>
      <c r="J67" s="563"/>
      <c r="K67" s="564" t="s">
        <v>343</v>
      </c>
      <c r="L67" s="564"/>
      <c r="M67" s="564"/>
      <c r="N67" s="564"/>
      <c r="O67" s="565">
        <v>1489838915</v>
      </c>
      <c r="P67" s="565"/>
      <c r="Q67" s="565"/>
      <c r="R67" s="565"/>
      <c r="S67" s="565"/>
      <c r="T67" s="565"/>
      <c r="U67" s="565">
        <v>1416001745</v>
      </c>
      <c r="V67" s="565"/>
      <c r="W67" s="565"/>
      <c r="X67" s="565"/>
      <c r="Y67" s="565"/>
      <c r="Z67" s="565"/>
      <c r="AA67" s="567">
        <v>95.04</v>
      </c>
      <c r="AB67" s="566"/>
      <c r="AC67" s="566"/>
      <c r="AD67" s="566"/>
      <c r="AE67" s="566"/>
      <c r="AF67" s="566"/>
    </row>
    <row r="68" spans="1:32" ht="53.25" customHeight="1" thickTop="1" thickBot="1" x14ac:dyDescent="0.35">
      <c r="A68" s="563" t="s">
        <v>344</v>
      </c>
      <c r="B68" s="563"/>
      <c r="C68" s="563"/>
      <c r="D68" s="563"/>
      <c r="E68" s="563"/>
      <c r="F68" s="563"/>
      <c r="G68" s="563"/>
      <c r="H68" s="563"/>
      <c r="I68" s="563"/>
      <c r="J68" s="563"/>
      <c r="K68" s="564" t="s">
        <v>345</v>
      </c>
      <c r="L68" s="564"/>
      <c r="M68" s="564"/>
      <c r="N68" s="564"/>
      <c r="O68" s="565">
        <v>1489838915</v>
      </c>
      <c r="P68" s="565"/>
      <c r="Q68" s="565"/>
      <c r="R68" s="565"/>
      <c r="S68" s="565"/>
      <c r="T68" s="565"/>
      <c r="U68" s="565">
        <v>1416001745</v>
      </c>
      <c r="V68" s="565"/>
      <c r="W68" s="565"/>
      <c r="X68" s="565"/>
      <c r="Y68" s="565"/>
      <c r="Z68" s="565"/>
      <c r="AA68" s="567">
        <v>95.04</v>
      </c>
      <c r="AB68" s="566"/>
      <c r="AC68" s="566"/>
      <c r="AD68" s="566"/>
      <c r="AE68" s="566"/>
      <c r="AF68" s="566"/>
    </row>
    <row r="69" spans="1:32" ht="35.25" customHeight="1" thickTop="1" thickBot="1" x14ac:dyDescent="0.35">
      <c r="A69" s="563" t="s">
        <v>270</v>
      </c>
      <c r="B69" s="563"/>
      <c r="C69" s="563"/>
      <c r="D69" s="563"/>
      <c r="E69" s="563"/>
      <c r="F69" s="563"/>
      <c r="G69" s="563"/>
      <c r="H69" s="563"/>
      <c r="I69" s="563"/>
      <c r="J69" s="563"/>
      <c r="K69" s="564" t="s">
        <v>346</v>
      </c>
      <c r="L69" s="564"/>
      <c r="M69" s="564"/>
      <c r="N69" s="564"/>
      <c r="O69" s="565" t="s">
        <v>444</v>
      </c>
      <c r="P69" s="565"/>
      <c r="Q69" s="565"/>
      <c r="R69" s="565"/>
      <c r="S69" s="565"/>
      <c r="T69" s="565"/>
      <c r="U69" s="565" t="s">
        <v>444</v>
      </c>
      <c r="V69" s="565"/>
      <c r="W69" s="565"/>
      <c r="X69" s="565"/>
      <c r="Y69" s="565"/>
      <c r="Z69" s="565"/>
      <c r="AA69" s="566" t="s">
        <v>444</v>
      </c>
      <c r="AB69" s="566"/>
      <c r="AC69" s="566"/>
      <c r="AD69" s="566"/>
      <c r="AE69" s="566"/>
      <c r="AF69" s="566"/>
    </row>
    <row r="70" spans="1:32" ht="58.5" customHeight="1" thickTop="1" thickBot="1" x14ac:dyDescent="0.35">
      <c r="A70" s="563" t="s">
        <v>272</v>
      </c>
      <c r="B70" s="563"/>
      <c r="C70" s="563"/>
      <c r="D70" s="563"/>
      <c r="E70" s="563"/>
      <c r="F70" s="563"/>
      <c r="G70" s="563"/>
      <c r="H70" s="563"/>
      <c r="I70" s="563"/>
      <c r="J70" s="563"/>
      <c r="K70" s="564" t="s">
        <v>347</v>
      </c>
      <c r="L70" s="564"/>
      <c r="M70" s="564"/>
      <c r="N70" s="564"/>
      <c r="O70" s="565" t="s">
        <v>444</v>
      </c>
      <c r="P70" s="565"/>
      <c r="Q70" s="565"/>
      <c r="R70" s="565"/>
      <c r="S70" s="565"/>
      <c r="T70" s="565"/>
      <c r="U70" s="565" t="s">
        <v>444</v>
      </c>
      <c r="V70" s="565"/>
      <c r="W70" s="565"/>
      <c r="X70" s="565"/>
      <c r="Y70" s="565"/>
      <c r="Z70" s="565"/>
      <c r="AA70" s="566" t="s">
        <v>444</v>
      </c>
      <c r="AB70" s="566"/>
      <c r="AC70" s="566"/>
      <c r="AD70" s="566"/>
      <c r="AE70" s="566"/>
      <c r="AF70" s="566"/>
    </row>
    <row r="71" spans="1:32" ht="33.75" customHeight="1" thickTop="1" thickBot="1" x14ac:dyDescent="0.35">
      <c r="A71" s="563" t="s">
        <v>274</v>
      </c>
      <c r="B71" s="563"/>
      <c r="C71" s="563"/>
      <c r="D71" s="563"/>
      <c r="E71" s="563"/>
      <c r="F71" s="563"/>
      <c r="G71" s="563"/>
      <c r="H71" s="563"/>
      <c r="I71" s="563"/>
      <c r="J71" s="563"/>
      <c r="K71" s="564" t="s">
        <v>348</v>
      </c>
      <c r="L71" s="564"/>
      <c r="M71" s="564"/>
      <c r="N71" s="564"/>
      <c r="O71" s="565">
        <v>1489838915</v>
      </c>
      <c r="P71" s="565"/>
      <c r="Q71" s="565"/>
      <c r="R71" s="565"/>
      <c r="S71" s="565"/>
      <c r="T71" s="565"/>
      <c r="U71" s="565">
        <v>1416001745</v>
      </c>
      <c r="V71" s="565"/>
      <c r="W71" s="565"/>
      <c r="X71" s="565"/>
      <c r="Y71" s="565"/>
      <c r="Z71" s="565"/>
      <c r="AA71" s="567">
        <v>95.04</v>
      </c>
      <c r="AB71" s="566"/>
      <c r="AC71" s="566"/>
      <c r="AD71" s="566"/>
      <c r="AE71" s="566"/>
      <c r="AF71" s="566"/>
    </row>
    <row r="72" spans="1:32" ht="18.75" thickTop="1" thickBot="1" x14ac:dyDescent="0.35">
      <c r="A72" s="563" t="s">
        <v>276</v>
      </c>
      <c r="B72" s="563"/>
      <c r="C72" s="563"/>
      <c r="D72" s="563"/>
      <c r="E72" s="563"/>
      <c r="F72" s="563"/>
      <c r="G72" s="563"/>
      <c r="H72" s="563"/>
      <c r="I72" s="563"/>
      <c r="J72" s="563"/>
      <c r="K72" s="564" t="s">
        <v>349</v>
      </c>
      <c r="L72" s="564"/>
      <c r="M72" s="564"/>
      <c r="N72" s="564"/>
      <c r="O72" s="565" t="s">
        <v>444</v>
      </c>
      <c r="P72" s="565"/>
      <c r="Q72" s="565"/>
      <c r="R72" s="565"/>
      <c r="S72" s="565"/>
      <c r="T72" s="565"/>
      <c r="U72" s="565" t="s">
        <v>444</v>
      </c>
      <c r="V72" s="565"/>
      <c r="W72" s="565"/>
      <c r="X72" s="565"/>
      <c r="Y72" s="565"/>
      <c r="Z72" s="565"/>
      <c r="AA72" s="566" t="s">
        <v>444</v>
      </c>
      <c r="AB72" s="566"/>
      <c r="AC72" s="566"/>
      <c r="AD72" s="566"/>
      <c r="AE72" s="566"/>
      <c r="AF72" s="566"/>
    </row>
    <row r="73" spans="1:32" ht="57.75" customHeight="1" thickTop="1" thickBot="1" x14ac:dyDescent="0.35">
      <c r="A73" s="563" t="s">
        <v>350</v>
      </c>
      <c r="B73" s="563"/>
      <c r="C73" s="563"/>
      <c r="D73" s="563"/>
      <c r="E73" s="563"/>
      <c r="F73" s="563"/>
      <c r="G73" s="563"/>
      <c r="H73" s="563"/>
      <c r="I73" s="563"/>
      <c r="J73" s="563"/>
      <c r="K73" s="564" t="s">
        <v>351</v>
      </c>
      <c r="L73" s="564"/>
      <c r="M73" s="564"/>
      <c r="N73" s="564"/>
      <c r="O73" s="565" t="s">
        <v>444</v>
      </c>
      <c r="P73" s="565"/>
      <c r="Q73" s="565"/>
      <c r="R73" s="565"/>
      <c r="S73" s="565"/>
      <c r="T73" s="565"/>
      <c r="U73" s="565" t="s">
        <v>444</v>
      </c>
      <c r="V73" s="565"/>
      <c r="W73" s="565"/>
      <c r="X73" s="565"/>
      <c r="Y73" s="565"/>
      <c r="Z73" s="565"/>
      <c r="AA73" s="566" t="s">
        <v>444</v>
      </c>
      <c r="AB73" s="566"/>
      <c r="AC73" s="566"/>
      <c r="AD73" s="566"/>
      <c r="AE73" s="566"/>
      <c r="AF73" s="566"/>
    </row>
    <row r="74" spans="1:32" ht="38.25" customHeight="1" thickTop="1" thickBot="1" x14ac:dyDescent="0.35">
      <c r="A74" s="563" t="s">
        <v>270</v>
      </c>
      <c r="B74" s="563"/>
      <c r="C74" s="563"/>
      <c r="D74" s="563"/>
      <c r="E74" s="563"/>
      <c r="F74" s="563"/>
      <c r="G74" s="563"/>
      <c r="H74" s="563"/>
      <c r="I74" s="563"/>
      <c r="J74" s="563"/>
      <c r="K74" s="564" t="s">
        <v>352</v>
      </c>
      <c r="L74" s="564"/>
      <c r="M74" s="564"/>
      <c r="N74" s="564"/>
      <c r="O74" s="565" t="s">
        <v>444</v>
      </c>
      <c r="P74" s="565"/>
      <c r="Q74" s="565"/>
      <c r="R74" s="565"/>
      <c r="S74" s="565"/>
      <c r="T74" s="565"/>
      <c r="U74" s="565" t="s">
        <v>444</v>
      </c>
      <c r="V74" s="565"/>
      <c r="W74" s="565"/>
      <c r="X74" s="565"/>
      <c r="Y74" s="565"/>
      <c r="Z74" s="565"/>
      <c r="AA74" s="566" t="s">
        <v>444</v>
      </c>
      <c r="AB74" s="566"/>
      <c r="AC74" s="566"/>
      <c r="AD74" s="566"/>
      <c r="AE74" s="566"/>
      <c r="AF74" s="566"/>
    </row>
    <row r="75" spans="1:32" ht="52.5" customHeight="1" thickTop="1" thickBot="1" x14ac:dyDescent="0.35">
      <c r="A75" s="563" t="s">
        <v>272</v>
      </c>
      <c r="B75" s="563"/>
      <c r="C75" s="563"/>
      <c r="D75" s="563"/>
      <c r="E75" s="563"/>
      <c r="F75" s="563"/>
      <c r="G75" s="563"/>
      <c r="H75" s="563"/>
      <c r="I75" s="563"/>
      <c r="J75" s="563"/>
      <c r="K75" s="564" t="s">
        <v>353</v>
      </c>
      <c r="L75" s="564"/>
      <c r="M75" s="564"/>
      <c r="N75" s="564"/>
      <c r="O75" s="565" t="s">
        <v>444</v>
      </c>
      <c r="P75" s="565"/>
      <c r="Q75" s="565"/>
      <c r="R75" s="565"/>
      <c r="S75" s="565"/>
      <c r="T75" s="565"/>
      <c r="U75" s="565" t="s">
        <v>444</v>
      </c>
      <c r="V75" s="565"/>
      <c r="W75" s="565"/>
      <c r="X75" s="565"/>
      <c r="Y75" s="565"/>
      <c r="Z75" s="565"/>
      <c r="AA75" s="566" t="s">
        <v>444</v>
      </c>
      <c r="AB75" s="566"/>
      <c r="AC75" s="566"/>
      <c r="AD75" s="566"/>
      <c r="AE75" s="566"/>
      <c r="AF75" s="566"/>
    </row>
    <row r="76" spans="1:32" ht="39" customHeight="1" thickTop="1" thickBot="1" x14ac:dyDescent="0.35">
      <c r="A76" s="563" t="s">
        <v>274</v>
      </c>
      <c r="B76" s="563"/>
      <c r="C76" s="563"/>
      <c r="D76" s="563"/>
      <c r="E76" s="563"/>
      <c r="F76" s="563"/>
      <c r="G76" s="563"/>
      <c r="H76" s="563"/>
      <c r="I76" s="563"/>
      <c r="J76" s="563"/>
      <c r="K76" s="564" t="s">
        <v>354</v>
      </c>
      <c r="L76" s="564"/>
      <c r="M76" s="564"/>
      <c r="N76" s="564"/>
      <c r="O76" s="565" t="s">
        <v>444</v>
      </c>
      <c r="P76" s="565"/>
      <c r="Q76" s="565"/>
      <c r="R76" s="565"/>
      <c r="S76" s="565"/>
      <c r="T76" s="565"/>
      <c r="U76" s="565" t="s">
        <v>444</v>
      </c>
      <c r="V76" s="565"/>
      <c r="W76" s="565"/>
      <c r="X76" s="565"/>
      <c r="Y76" s="565"/>
      <c r="Z76" s="565"/>
      <c r="AA76" s="566" t="s">
        <v>444</v>
      </c>
      <c r="AB76" s="566"/>
      <c r="AC76" s="566"/>
      <c r="AD76" s="566"/>
      <c r="AE76" s="566"/>
      <c r="AF76" s="566"/>
    </row>
    <row r="77" spans="1:32" ht="18.75" thickTop="1" thickBot="1" x14ac:dyDescent="0.35">
      <c r="A77" s="563" t="s">
        <v>276</v>
      </c>
      <c r="B77" s="563"/>
      <c r="C77" s="563"/>
      <c r="D77" s="563"/>
      <c r="E77" s="563"/>
      <c r="F77" s="563"/>
      <c r="G77" s="563"/>
      <c r="H77" s="563"/>
      <c r="I77" s="563"/>
      <c r="J77" s="563"/>
      <c r="K77" s="564" t="s">
        <v>355</v>
      </c>
      <c r="L77" s="564"/>
      <c r="M77" s="564"/>
      <c r="N77" s="564"/>
      <c r="O77" s="565" t="s">
        <v>444</v>
      </c>
      <c r="P77" s="565"/>
      <c r="Q77" s="565"/>
      <c r="R77" s="565"/>
      <c r="S77" s="565"/>
      <c r="T77" s="565"/>
      <c r="U77" s="565" t="s">
        <v>444</v>
      </c>
      <c r="V77" s="565"/>
      <c r="W77" s="565"/>
      <c r="X77" s="565"/>
      <c r="Y77" s="565"/>
      <c r="Z77" s="565"/>
      <c r="AA77" s="566" t="s">
        <v>444</v>
      </c>
      <c r="AB77" s="566"/>
      <c r="AC77" s="566"/>
      <c r="AD77" s="566"/>
      <c r="AE77" s="566"/>
      <c r="AF77" s="566"/>
    </row>
    <row r="78" spans="1:32" ht="41.25" customHeight="1" thickTop="1" thickBot="1" x14ac:dyDescent="0.35">
      <c r="A78" s="563" t="s">
        <v>356</v>
      </c>
      <c r="B78" s="563"/>
      <c r="C78" s="563"/>
      <c r="D78" s="563"/>
      <c r="E78" s="563"/>
      <c r="F78" s="563"/>
      <c r="G78" s="563"/>
      <c r="H78" s="563"/>
      <c r="I78" s="563"/>
      <c r="J78" s="563"/>
      <c r="K78" s="564" t="s">
        <v>357</v>
      </c>
      <c r="L78" s="564"/>
      <c r="M78" s="564"/>
      <c r="N78" s="564"/>
      <c r="O78" s="565">
        <v>1380000</v>
      </c>
      <c r="P78" s="565"/>
      <c r="Q78" s="565"/>
      <c r="R78" s="565"/>
      <c r="S78" s="565"/>
      <c r="T78" s="565"/>
      <c r="U78" s="565">
        <v>67274368</v>
      </c>
      <c r="V78" s="565"/>
      <c r="W78" s="565"/>
      <c r="X78" s="565"/>
      <c r="Y78" s="565"/>
      <c r="Z78" s="565"/>
      <c r="AA78" s="566" t="s">
        <v>467</v>
      </c>
      <c r="AB78" s="566"/>
      <c r="AC78" s="566"/>
      <c r="AD78" s="566"/>
      <c r="AE78" s="566"/>
      <c r="AF78" s="566"/>
    </row>
    <row r="79" spans="1:32" ht="18.75" thickTop="1" thickBot="1" x14ac:dyDescent="0.35">
      <c r="A79" s="563" t="s">
        <v>358</v>
      </c>
      <c r="B79" s="563"/>
      <c r="C79" s="563"/>
      <c r="D79" s="563"/>
      <c r="E79" s="563"/>
      <c r="F79" s="563"/>
      <c r="G79" s="563"/>
      <c r="H79" s="563"/>
      <c r="I79" s="563"/>
      <c r="J79" s="563"/>
      <c r="K79" s="564" t="s">
        <v>359</v>
      </c>
      <c r="L79" s="564"/>
      <c r="M79" s="564"/>
      <c r="N79" s="564"/>
      <c r="O79" s="565">
        <v>1380000</v>
      </c>
      <c r="P79" s="565"/>
      <c r="Q79" s="565"/>
      <c r="R79" s="565"/>
      <c r="S79" s="565"/>
      <c r="T79" s="565"/>
      <c r="U79" s="565">
        <v>207000</v>
      </c>
      <c r="V79" s="565"/>
      <c r="W79" s="565"/>
      <c r="X79" s="565"/>
      <c r="Y79" s="565"/>
      <c r="Z79" s="565"/>
      <c r="AA79" s="566" t="s">
        <v>468</v>
      </c>
      <c r="AB79" s="566"/>
      <c r="AC79" s="566"/>
      <c r="AD79" s="566"/>
      <c r="AE79" s="566"/>
      <c r="AF79" s="566"/>
    </row>
    <row r="80" spans="1:32" ht="18.75" thickTop="1" thickBot="1" x14ac:dyDescent="0.35">
      <c r="A80" s="563" t="s">
        <v>360</v>
      </c>
      <c r="B80" s="563"/>
      <c r="C80" s="563"/>
      <c r="D80" s="563"/>
      <c r="E80" s="563"/>
      <c r="F80" s="563"/>
      <c r="G80" s="563"/>
      <c r="H80" s="563"/>
      <c r="I80" s="563"/>
      <c r="J80" s="563"/>
      <c r="K80" s="564" t="s">
        <v>361</v>
      </c>
      <c r="L80" s="564"/>
      <c r="M80" s="564"/>
      <c r="N80" s="564"/>
      <c r="O80" s="565" t="s">
        <v>444</v>
      </c>
      <c r="P80" s="565"/>
      <c r="Q80" s="565"/>
      <c r="R80" s="565"/>
      <c r="S80" s="565"/>
      <c r="T80" s="565"/>
      <c r="U80" s="565">
        <v>67067368</v>
      </c>
      <c r="V80" s="565"/>
      <c r="W80" s="565"/>
      <c r="X80" s="565"/>
      <c r="Y80" s="565"/>
      <c r="Z80" s="565"/>
      <c r="AA80" s="566" t="s">
        <v>444</v>
      </c>
      <c r="AB80" s="566"/>
      <c r="AC80" s="566"/>
      <c r="AD80" s="566"/>
      <c r="AE80" s="566"/>
      <c r="AF80" s="566"/>
    </row>
    <row r="81" spans="1:32" ht="18.75" thickTop="1" thickBot="1" x14ac:dyDescent="0.35">
      <c r="A81" s="563" t="s">
        <v>362</v>
      </c>
      <c r="B81" s="563"/>
      <c r="C81" s="563"/>
      <c r="D81" s="563"/>
      <c r="E81" s="563"/>
      <c r="F81" s="563"/>
      <c r="G81" s="563"/>
      <c r="H81" s="563"/>
      <c r="I81" s="563"/>
      <c r="J81" s="563"/>
      <c r="K81" s="564" t="s">
        <v>363</v>
      </c>
      <c r="L81" s="564"/>
      <c r="M81" s="564"/>
      <c r="N81" s="564"/>
      <c r="O81" s="565">
        <v>358245948</v>
      </c>
      <c r="P81" s="565"/>
      <c r="Q81" s="565"/>
      <c r="R81" s="565"/>
      <c r="S81" s="565"/>
      <c r="T81" s="565"/>
      <c r="U81" s="565">
        <v>271240862</v>
      </c>
      <c r="V81" s="565"/>
      <c r="W81" s="565"/>
      <c r="X81" s="565"/>
      <c r="Y81" s="565"/>
      <c r="Z81" s="565"/>
      <c r="AA81" s="567">
        <v>75.709999999999994</v>
      </c>
      <c r="AB81" s="566"/>
      <c r="AC81" s="566"/>
      <c r="AD81" s="566"/>
      <c r="AE81" s="566"/>
      <c r="AF81" s="566"/>
    </row>
    <row r="82" spans="1:32" ht="18.75" thickTop="1" thickBot="1" x14ac:dyDescent="0.35">
      <c r="A82" s="563" t="s">
        <v>364</v>
      </c>
      <c r="B82" s="563"/>
      <c r="C82" s="563"/>
      <c r="D82" s="563"/>
      <c r="E82" s="563"/>
      <c r="F82" s="563"/>
      <c r="G82" s="563"/>
      <c r="H82" s="563"/>
      <c r="I82" s="563"/>
      <c r="J82" s="563"/>
      <c r="K82" s="564" t="s">
        <v>365</v>
      </c>
      <c r="L82" s="564"/>
      <c r="M82" s="564"/>
      <c r="N82" s="564"/>
      <c r="O82" s="565" t="s">
        <v>444</v>
      </c>
      <c r="P82" s="565"/>
      <c r="Q82" s="565"/>
      <c r="R82" s="565"/>
      <c r="S82" s="565"/>
      <c r="T82" s="565"/>
      <c r="U82" s="565" t="s">
        <v>444</v>
      </c>
      <c r="V82" s="565"/>
      <c r="W82" s="565"/>
      <c r="X82" s="565"/>
      <c r="Y82" s="565"/>
      <c r="Z82" s="565"/>
      <c r="AA82" s="566" t="s">
        <v>444</v>
      </c>
      <c r="AB82" s="566"/>
      <c r="AC82" s="566"/>
      <c r="AD82" s="566"/>
      <c r="AE82" s="566"/>
      <c r="AF82" s="566"/>
    </row>
    <row r="83" spans="1:32" ht="32.25" customHeight="1" thickTop="1" thickBot="1" x14ac:dyDescent="0.35">
      <c r="A83" s="563" t="s">
        <v>366</v>
      </c>
      <c r="B83" s="563"/>
      <c r="C83" s="563"/>
      <c r="D83" s="563"/>
      <c r="E83" s="563"/>
      <c r="F83" s="563"/>
      <c r="G83" s="563"/>
      <c r="H83" s="563"/>
      <c r="I83" s="563"/>
      <c r="J83" s="563"/>
      <c r="K83" s="564" t="s">
        <v>367</v>
      </c>
      <c r="L83" s="564"/>
      <c r="M83" s="564"/>
      <c r="N83" s="564"/>
      <c r="O83" s="565">
        <v>190280</v>
      </c>
      <c r="P83" s="565"/>
      <c r="Q83" s="565"/>
      <c r="R83" s="565"/>
      <c r="S83" s="565"/>
      <c r="T83" s="565"/>
      <c r="U83" s="565">
        <v>449995</v>
      </c>
      <c r="V83" s="565"/>
      <c r="W83" s="565"/>
      <c r="X83" s="565"/>
      <c r="Y83" s="565"/>
      <c r="Z83" s="565"/>
      <c r="AA83" s="567">
        <v>236.49</v>
      </c>
      <c r="AB83" s="566"/>
      <c r="AC83" s="566"/>
      <c r="AD83" s="566"/>
      <c r="AE83" s="566"/>
      <c r="AF83" s="566"/>
    </row>
    <row r="84" spans="1:32" ht="18.75" thickTop="1" thickBot="1" x14ac:dyDescent="0.35">
      <c r="A84" s="563" t="s">
        <v>368</v>
      </c>
      <c r="B84" s="563"/>
      <c r="C84" s="563"/>
      <c r="D84" s="563"/>
      <c r="E84" s="563"/>
      <c r="F84" s="563"/>
      <c r="G84" s="563"/>
      <c r="H84" s="563"/>
      <c r="I84" s="563"/>
      <c r="J84" s="563"/>
      <c r="K84" s="564" t="s">
        <v>369</v>
      </c>
      <c r="L84" s="564"/>
      <c r="M84" s="564"/>
      <c r="N84" s="564"/>
      <c r="O84" s="565">
        <v>357976076</v>
      </c>
      <c r="P84" s="565"/>
      <c r="Q84" s="565"/>
      <c r="R84" s="565"/>
      <c r="S84" s="565"/>
      <c r="T84" s="565"/>
      <c r="U84" s="565">
        <v>270711275</v>
      </c>
      <c r="V84" s="565"/>
      <c r="W84" s="565"/>
      <c r="X84" s="565"/>
      <c r="Y84" s="565"/>
      <c r="Z84" s="565"/>
      <c r="AA84" s="567">
        <v>75.62</v>
      </c>
      <c r="AB84" s="566"/>
      <c r="AC84" s="566"/>
      <c r="AD84" s="566"/>
      <c r="AE84" s="566"/>
      <c r="AF84" s="566"/>
    </row>
    <row r="85" spans="1:32" ht="18.75" thickTop="1" thickBot="1" x14ac:dyDescent="0.35">
      <c r="A85" s="563" t="s">
        <v>370</v>
      </c>
      <c r="B85" s="563"/>
      <c r="C85" s="563"/>
      <c r="D85" s="563"/>
      <c r="E85" s="563"/>
      <c r="F85" s="563"/>
      <c r="G85" s="563"/>
      <c r="H85" s="563"/>
      <c r="I85" s="563"/>
      <c r="J85" s="563"/>
      <c r="K85" s="564" t="s">
        <v>371</v>
      </c>
      <c r="L85" s="564"/>
      <c r="M85" s="564"/>
      <c r="N85" s="564"/>
      <c r="O85" s="565">
        <v>79592</v>
      </c>
      <c r="P85" s="565"/>
      <c r="Q85" s="565"/>
      <c r="R85" s="565"/>
      <c r="S85" s="565"/>
      <c r="T85" s="565"/>
      <c r="U85" s="565">
        <v>79592</v>
      </c>
      <c r="V85" s="565"/>
      <c r="W85" s="565"/>
      <c r="X85" s="565"/>
      <c r="Y85" s="565"/>
      <c r="Z85" s="565"/>
      <c r="AA85" s="567">
        <v>100</v>
      </c>
      <c r="AB85" s="566"/>
      <c r="AC85" s="566"/>
      <c r="AD85" s="566"/>
      <c r="AE85" s="566"/>
      <c r="AF85" s="566"/>
    </row>
    <row r="86" spans="1:32" ht="18.75" thickTop="1" thickBot="1" x14ac:dyDescent="0.35">
      <c r="A86" s="563" t="s">
        <v>372</v>
      </c>
      <c r="B86" s="563"/>
      <c r="C86" s="563"/>
      <c r="D86" s="563"/>
      <c r="E86" s="563"/>
      <c r="F86" s="563"/>
      <c r="G86" s="563"/>
      <c r="H86" s="563"/>
      <c r="I86" s="563"/>
      <c r="J86" s="563"/>
      <c r="K86" s="564" t="s">
        <v>373</v>
      </c>
      <c r="L86" s="564"/>
      <c r="M86" s="564"/>
      <c r="N86" s="564"/>
      <c r="O86" s="565">
        <v>211956711</v>
      </c>
      <c r="P86" s="565"/>
      <c r="Q86" s="565"/>
      <c r="R86" s="565"/>
      <c r="S86" s="565"/>
      <c r="T86" s="565"/>
      <c r="U86" s="565">
        <v>186017618</v>
      </c>
      <c r="V86" s="565"/>
      <c r="W86" s="565"/>
      <c r="X86" s="565"/>
      <c r="Y86" s="565"/>
      <c r="Z86" s="565"/>
      <c r="AA86" s="567">
        <v>87.76</v>
      </c>
      <c r="AB86" s="566"/>
      <c r="AC86" s="566"/>
      <c r="AD86" s="566"/>
      <c r="AE86" s="566"/>
      <c r="AF86" s="566"/>
    </row>
    <row r="87" spans="1:32" ht="36" customHeight="1" thickTop="1" thickBot="1" x14ac:dyDescent="0.35">
      <c r="A87" s="563" t="s">
        <v>374</v>
      </c>
      <c r="B87" s="563"/>
      <c r="C87" s="563"/>
      <c r="D87" s="563"/>
      <c r="E87" s="563"/>
      <c r="F87" s="563"/>
      <c r="G87" s="563"/>
      <c r="H87" s="563"/>
      <c r="I87" s="563"/>
      <c r="J87" s="563"/>
      <c r="K87" s="564" t="s">
        <v>375</v>
      </c>
      <c r="L87" s="564"/>
      <c r="M87" s="564"/>
      <c r="N87" s="564"/>
      <c r="O87" s="565">
        <v>27979024</v>
      </c>
      <c r="P87" s="565"/>
      <c r="Q87" s="565"/>
      <c r="R87" s="565"/>
      <c r="S87" s="565"/>
      <c r="T87" s="565"/>
      <c r="U87" s="565">
        <v>38580145</v>
      </c>
      <c r="V87" s="565"/>
      <c r="W87" s="565"/>
      <c r="X87" s="565"/>
      <c r="Y87" s="565"/>
      <c r="Z87" s="565"/>
      <c r="AA87" s="567">
        <v>137.88999999999999</v>
      </c>
      <c r="AB87" s="566"/>
      <c r="AC87" s="566"/>
      <c r="AD87" s="566"/>
      <c r="AE87" s="566"/>
      <c r="AF87" s="566"/>
    </row>
    <row r="88" spans="1:32" ht="41.25" customHeight="1" thickTop="1" thickBot="1" x14ac:dyDescent="0.35">
      <c r="A88" s="563" t="s">
        <v>376</v>
      </c>
      <c r="B88" s="563"/>
      <c r="C88" s="563"/>
      <c r="D88" s="563"/>
      <c r="E88" s="563"/>
      <c r="F88" s="563"/>
      <c r="G88" s="563"/>
      <c r="H88" s="563"/>
      <c r="I88" s="563"/>
      <c r="J88" s="563"/>
      <c r="K88" s="564" t="s">
        <v>377</v>
      </c>
      <c r="L88" s="564"/>
      <c r="M88" s="564"/>
      <c r="N88" s="564"/>
      <c r="O88" s="565">
        <v>160154647</v>
      </c>
      <c r="P88" s="565"/>
      <c r="Q88" s="565"/>
      <c r="R88" s="565"/>
      <c r="S88" s="565"/>
      <c r="T88" s="565"/>
      <c r="U88" s="565">
        <v>123754433</v>
      </c>
      <c r="V88" s="565"/>
      <c r="W88" s="565"/>
      <c r="X88" s="565"/>
      <c r="Y88" s="565"/>
      <c r="Z88" s="565"/>
      <c r="AA88" s="567">
        <v>77.27</v>
      </c>
      <c r="AB88" s="566"/>
      <c r="AC88" s="566"/>
      <c r="AD88" s="566"/>
      <c r="AE88" s="566"/>
      <c r="AF88" s="566"/>
    </row>
    <row r="89" spans="1:32" ht="42" customHeight="1" thickTop="1" thickBot="1" x14ac:dyDescent="0.35">
      <c r="A89" s="563" t="s">
        <v>378</v>
      </c>
      <c r="B89" s="563"/>
      <c r="C89" s="563"/>
      <c r="D89" s="563"/>
      <c r="E89" s="563"/>
      <c r="F89" s="563"/>
      <c r="G89" s="563"/>
      <c r="H89" s="563"/>
      <c r="I89" s="563"/>
      <c r="J89" s="563"/>
      <c r="K89" s="564" t="s">
        <v>379</v>
      </c>
      <c r="L89" s="564"/>
      <c r="M89" s="564"/>
      <c r="N89" s="564"/>
      <c r="O89" s="565">
        <v>23823040</v>
      </c>
      <c r="P89" s="565"/>
      <c r="Q89" s="565"/>
      <c r="R89" s="565"/>
      <c r="S89" s="565"/>
      <c r="T89" s="565"/>
      <c r="U89" s="565">
        <v>23683040</v>
      </c>
      <c r="V89" s="565"/>
      <c r="W89" s="565"/>
      <c r="X89" s="565"/>
      <c r="Y89" s="565"/>
      <c r="Z89" s="565"/>
      <c r="AA89" s="567">
        <v>99.41</v>
      </c>
      <c r="AB89" s="566"/>
      <c r="AC89" s="566"/>
      <c r="AD89" s="566"/>
      <c r="AE89" s="566"/>
      <c r="AF89" s="566"/>
    </row>
    <row r="90" spans="1:32" ht="34.5" customHeight="1" thickTop="1" thickBot="1" x14ac:dyDescent="0.35">
      <c r="A90" s="563" t="s">
        <v>380</v>
      </c>
      <c r="B90" s="563"/>
      <c r="C90" s="563"/>
      <c r="D90" s="563"/>
      <c r="E90" s="563"/>
      <c r="F90" s="563"/>
      <c r="G90" s="563"/>
      <c r="H90" s="563"/>
      <c r="I90" s="563"/>
      <c r="J90" s="563"/>
      <c r="K90" s="564" t="s">
        <v>381</v>
      </c>
      <c r="L90" s="564"/>
      <c r="M90" s="564"/>
      <c r="N90" s="564"/>
      <c r="O90" s="565">
        <v>24000</v>
      </c>
      <c r="P90" s="565"/>
      <c r="Q90" s="565"/>
      <c r="R90" s="565"/>
      <c r="S90" s="565"/>
      <c r="T90" s="565"/>
      <c r="U90" s="565">
        <v>179560</v>
      </c>
      <c r="V90" s="565"/>
      <c r="W90" s="565"/>
      <c r="X90" s="565"/>
      <c r="Y90" s="565"/>
      <c r="Z90" s="565"/>
      <c r="AA90" s="567">
        <v>748.17</v>
      </c>
      <c r="AB90" s="566"/>
      <c r="AC90" s="566"/>
      <c r="AD90" s="566"/>
      <c r="AE90" s="566"/>
      <c r="AF90" s="566"/>
    </row>
    <row r="91" spans="1:32" ht="36.75" customHeight="1" thickTop="1" thickBot="1" x14ac:dyDescent="0.35">
      <c r="A91" s="563" t="s">
        <v>382</v>
      </c>
      <c r="B91" s="563"/>
      <c r="C91" s="563"/>
      <c r="D91" s="563"/>
      <c r="E91" s="563"/>
      <c r="F91" s="563"/>
      <c r="G91" s="563"/>
      <c r="H91" s="563"/>
      <c r="I91" s="563"/>
      <c r="J91" s="563"/>
      <c r="K91" s="564" t="s">
        <v>383</v>
      </c>
      <c r="L91" s="564"/>
      <c r="M91" s="564"/>
      <c r="N91" s="564"/>
      <c r="O91" s="565"/>
      <c r="P91" s="565"/>
      <c r="Q91" s="565"/>
      <c r="R91" s="565"/>
      <c r="S91" s="565"/>
      <c r="T91" s="565"/>
      <c r="U91" s="565">
        <v>1825579</v>
      </c>
      <c r="V91" s="565"/>
      <c r="W91" s="565"/>
      <c r="X91" s="565"/>
      <c r="Y91" s="565"/>
      <c r="Z91" s="565"/>
      <c r="AA91" s="566"/>
      <c r="AB91" s="566"/>
      <c r="AC91" s="566"/>
      <c r="AD91" s="566"/>
      <c r="AE91" s="566"/>
      <c r="AF91" s="566"/>
    </row>
    <row r="92" spans="1:32" ht="18.75" thickTop="1" thickBot="1" x14ac:dyDescent="0.35">
      <c r="A92" s="563" t="s">
        <v>179</v>
      </c>
      <c r="B92" s="563"/>
      <c r="C92" s="563"/>
      <c r="D92" s="563"/>
      <c r="E92" s="563"/>
      <c r="F92" s="563"/>
      <c r="G92" s="563"/>
      <c r="H92" s="563"/>
      <c r="I92" s="563"/>
      <c r="J92" s="563"/>
      <c r="K92" s="564" t="s">
        <v>384</v>
      </c>
      <c r="L92" s="564"/>
      <c r="M92" s="564"/>
      <c r="N92" s="564"/>
      <c r="O92" s="565">
        <v>3968923063</v>
      </c>
      <c r="P92" s="565"/>
      <c r="Q92" s="565"/>
      <c r="R92" s="565"/>
      <c r="S92" s="565"/>
      <c r="T92" s="565"/>
      <c r="U92" s="565">
        <v>3838882393</v>
      </c>
      <c r="V92" s="565"/>
      <c r="W92" s="565"/>
      <c r="X92" s="565"/>
      <c r="Y92" s="565"/>
      <c r="Z92" s="565"/>
      <c r="AA92" s="567">
        <v>96.72</v>
      </c>
      <c r="AB92" s="566"/>
      <c r="AC92" s="566"/>
      <c r="AD92" s="566"/>
      <c r="AE92" s="566"/>
      <c r="AF92" s="566"/>
    </row>
    <row r="93" spans="1:32" ht="18.75" thickTop="1" thickBot="1" x14ac:dyDescent="0.35">
      <c r="A93" s="563" t="s">
        <v>263</v>
      </c>
      <c r="B93" s="563"/>
      <c r="C93" s="563"/>
      <c r="D93" s="563"/>
      <c r="E93" s="563"/>
      <c r="F93" s="563"/>
      <c r="G93" s="563"/>
      <c r="H93" s="563"/>
      <c r="I93" s="563"/>
      <c r="J93" s="563"/>
      <c r="K93" s="564" t="s">
        <v>263</v>
      </c>
      <c r="L93" s="564"/>
      <c r="M93" s="564"/>
      <c r="N93" s="564"/>
      <c r="O93" s="565" t="s">
        <v>263</v>
      </c>
      <c r="P93" s="565"/>
      <c r="Q93" s="565"/>
      <c r="R93" s="565"/>
      <c r="S93" s="565"/>
      <c r="T93" s="565"/>
      <c r="U93" s="565" t="s">
        <v>263</v>
      </c>
      <c r="V93" s="565"/>
      <c r="W93" s="565"/>
      <c r="X93" s="565"/>
      <c r="Y93" s="565"/>
      <c r="Z93" s="565"/>
      <c r="AA93" s="566" t="s">
        <v>263</v>
      </c>
      <c r="AB93" s="566"/>
      <c r="AC93" s="566"/>
      <c r="AD93" s="566"/>
      <c r="AE93" s="566"/>
      <c r="AF93" s="566"/>
    </row>
    <row r="94" spans="1:32" ht="18.75" thickTop="1" thickBot="1" x14ac:dyDescent="0.35">
      <c r="A94" s="563" t="s">
        <v>385</v>
      </c>
      <c r="B94" s="563"/>
      <c r="C94" s="563"/>
      <c r="D94" s="563"/>
      <c r="E94" s="563"/>
      <c r="F94" s="563"/>
      <c r="G94" s="563"/>
      <c r="H94" s="563"/>
      <c r="I94" s="563"/>
      <c r="J94" s="563"/>
      <c r="K94" s="564" t="s">
        <v>263</v>
      </c>
      <c r="L94" s="564"/>
      <c r="M94" s="564"/>
      <c r="N94" s="564"/>
      <c r="O94" s="565" t="s">
        <v>263</v>
      </c>
      <c r="P94" s="565"/>
      <c r="Q94" s="565"/>
      <c r="R94" s="565"/>
      <c r="S94" s="565"/>
      <c r="T94" s="565"/>
      <c r="U94" s="565" t="s">
        <v>263</v>
      </c>
      <c r="V94" s="565"/>
      <c r="W94" s="565"/>
      <c r="X94" s="565"/>
      <c r="Y94" s="565"/>
      <c r="Z94" s="565"/>
      <c r="AA94" s="566" t="s">
        <v>263</v>
      </c>
      <c r="AB94" s="566"/>
      <c r="AC94" s="566"/>
      <c r="AD94" s="566"/>
      <c r="AE94" s="566"/>
      <c r="AF94" s="566"/>
    </row>
    <row r="95" spans="1:32" ht="18.75" thickTop="1" thickBot="1" x14ac:dyDescent="0.35">
      <c r="A95" s="563" t="s">
        <v>386</v>
      </c>
      <c r="B95" s="563"/>
      <c r="C95" s="563"/>
      <c r="D95" s="563"/>
      <c r="E95" s="563"/>
      <c r="F95" s="563"/>
      <c r="G95" s="563"/>
      <c r="H95" s="563"/>
      <c r="I95" s="563"/>
      <c r="J95" s="563"/>
      <c r="K95" s="564" t="s">
        <v>387</v>
      </c>
      <c r="L95" s="564"/>
      <c r="M95" s="564"/>
      <c r="N95" s="564"/>
      <c r="O95" s="565">
        <v>2435033310</v>
      </c>
      <c r="P95" s="565"/>
      <c r="Q95" s="565"/>
      <c r="R95" s="565"/>
      <c r="S95" s="565"/>
      <c r="T95" s="565"/>
      <c r="U95" s="565">
        <v>2198892575</v>
      </c>
      <c r="V95" s="565"/>
      <c r="W95" s="565"/>
      <c r="X95" s="565"/>
      <c r="Y95" s="565"/>
      <c r="Z95" s="565"/>
      <c r="AA95" s="567">
        <v>90.3</v>
      </c>
      <c r="AB95" s="566"/>
      <c r="AC95" s="566"/>
      <c r="AD95" s="566"/>
      <c r="AE95" s="566"/>
      <c r="AF95" s="566"/>
    </row>
    <row r="96" spans="1:32" ht="36.75" customHeight="1" thickTop="1" thickBot="1" x14ac:dyDescent="0.35">
      <c r="A96" s="563" t="s">
        <v>388</v>
      </c>
      <c r="B96" s="563"/>
      <c r="C96" s="563"/>
      <c r="D96" s="563"/>
      <c r="E96" s="563"/>
      <c r="F96" s="563"/>
      <c r="G96" s="563"/>
      <c r="H96" s="563"/>
      <c r="I96" s="563"/>
      <c r="J96" s="563"/>
      <c r="K96" s="564" t="s">
        <v>389</v>
      </c>
      <c r="L96" s="564"/>
      <c r="M96" s="564"/>
      <c r="N96" s="564"/>
      <c r="O96" s="565">
        <v>1852953736</v>
      </c>
      <c r="P96" s="565"/>
      <c r="Q96" s="565"/>
      <c r="R96" s="565"/>
      <c r="S96" s="565"/>
      <c r="T96" s="565"/>
      <c r="U96" s="565">
        <v>1852953736</v>
      </c>
      <c r="V96" s="565"/>
      <c r="W96" s="565"/>
      <c r="X96" s="565"/>
      <c r="Y96" s="565"/>
      <c r="Z96" s="565"/>
      <c r="AA96" s="567">
        <v>100</v>
      </c>
      <c r="AB96" s="566"/>
      <c r="AC96" s="566"/>
      <c r="AD96" s="566"/>
      <c r="AE96" s="566"/>
      <c r="AF96" s="566"/>
    </row>
    <row r="97" spans="1:32" ht="18.75" thickTop="1" thickBot="1" x14ac:dyDescent="0.35">
      <c r="A97" s="563" t="s">
        <v>390</v>
      </c>
      <c r="B97" s="563"/>
      <c r="C97" s="563"/>
      <c r="D97" s="563"/>
      <c r="E97" s="563"/>
      <c r="F97" s="563"/>
      <c r="G97" s="563"/>
      <c r="H97" s="563"/>
      <c r="I97" s="563"/>
      <c r="J97" s="563"/>
      <c r="K97" s="564" t="s">
        <v>391</v>
      </c>
      <c r="L97" s="564"/>
      <c r="M97" s="564"/>
      <c r="N97" s="564"/>
      <c r="O97" s="565">
        <v>-61529084</v>
      </c>
      <c r="P97" s="565"/>
      <c r="Q97" s="565"/>
      <c r="R97" s="565"/>
      <c r="S97" s="565"/>
      <c r="T97" s="565"/>
      <c r="U97" s="565">
        <v>-61529084</v>
      </c>
      <c r="V97" s="565"/>
      <c r="W97" s="565"/>
      <c r="X97" s="565"/>
      <c r="Y97" s="565"/>
      <c r="Z97" s="565"/>
      <c r="AA97" s="567">
        <v>100</v>
      </c>
      <c r="AB97" s="566"/>
      <c r="AC97" s="566"/>
      <c r="AD97" s="566"/>
      <c r="AE97" s="566"/>
      <c r="AF97" s="566"/>
    </row>
    <row r="98" spans="1:32" ht="31.5" customHeight="1" thickTop="1" thickBot="1" x14ac:dyDescent="0.35">
      <c r="A98" s="563" t="s">
        <v>392</v>
      </c>
      <c r="B98" s="563"/>
      <c r="C98" s="563"/>
      <c r="D98" s="563"/>
      <c r="E98" s="563"/>
      <c r="F98" s="563"/>
      <c r="G98" s="563"/>
      <c r="H98" s="563"/>
      <c r="I98" s="563"/>
      <c r="J98" s="563"/>
      <c r="K98" s="564" t="s">
        <v>393</v>
      </c>
      <c r="L98" s="564"/>
      <c r="M98" s="564"/>
      <c r="N98" s="564"/>
      <c r="O98" s="565">
        <v>66799164</v>
      </c>
      <c r="P98" s="565"/>
      <c r="Q98" s="565"/>
      <c r="R98" s="565"/>
      <c r="S98" s="565"/>
      <c r="T98" s="565"/>
      <c r="U98" s="565">
        <v>66799164</v>
      </c>
      <c r="V98" s="565"/>
      <c r="W98" s="565"/>
      <c r="X98" s="565"/>
      <c r="Y98" s="565"/>
      <c r="Z98" s="565"/>
      <c r="AA98" s="567">
        <v>100</v>
      </c>
      <c r="AB98" s="566"/>
      <c r="AC98" s="566"/>
      <c r="AD98" s="566"/>
      <c r="AE98" s="566"/>
      <c r="AF98" s="566"/>
    </row>
    <row r="99" spans="1:32" ht="18.75" thickTop="1" thickBot="1" x14ac:dyDescent="0.35">
      <c r="A99" s="563" t="s">
        <v>394</v>
      </c>
      <c r="B99" s="563"/>
      <c r="C99" s="563"/>
      <c r="D99" s="563"/>
      <c r="E99" s="563"/>
      <c r="F99" s="563"/>
      <c r="G99" s="563"/>
      <c r="H99" s="563"/>
      <c r="I99" s="563"/>
      <c r="J99" s="563"/>
      <c r="K99" s="564" t="s">
        <v>395</v>
      </c>
      <c r="L99" s="564"/>
      <c r="M99" s="564"/>
      <c r="N99" s="564"/>
      <c r="O99" s="565">
        <v>432416422</v>
      </c>
      <c r="P99" s="565"/>
      <c r="Q99" s="565"/>
      <c r="R99" s="565"/>
      <c r="S99" s="565"/>
      <c r="T99" s="565"/>
      <c r="U99" s="565">
        <v>517786058</v>
      </c>
      <c r="V99" s="565"/>
      <c r="W99" s="565"/>
      <c r="X99" s="565"/>
      <c r="Y99" s="565"/>
      <c r="Z99" s="565"/>
      <c r="AA99" s="567">
        <v>119.74</v>
      </c>
      <c r="AB99" s="566"/>
      <c r="AC99" s="566"/>
      <c r="AD99" s="566"/>
      <c r="AE99" s="566"/>
      <c r="AF99" s="566"/>
    </row>
    <row r="100" spans="1:32" ht="37.5" customHeight="1" thickTop="1" thickBot="1" x14ac:dyDescent="0.35">
      <c r="A100" s="563" t="s">
        <v>396</v>
      </c>
      <c r="B100" s="563"/>
      <c r="C100" s="563"/>
      <c r="D100" s="563"/>
      <c r="E100" s="563"/>
      <c r="F100" s="563"/>
      <c r="G100" s="563"/>
      <c r="H100" s="563"/>
      <c r="I100" s="563"/>
      <c r="J100" s="563"/>
      <c r="K100" s="564" t="s">
        <v>397</v>
      </c>
      <c r="L100" s="564"/>
      <c r="M100" s="564"/>
      <c r="N100" s="564"/>
      <c r="O100" s="565" t="s">
        <v>444</v>
      </c>
      <c r="P100" s="565"/>
      <c r="Q100" s="565"/>
      <c r="R100" s="565"/>
      <c r="S100" s="565"/>
      <c r="T100" s="565"/>
      <c r="U100" s="565"/>
      <c r="V100" s="565"/>
      <c r="W100" s="565"/>
      <c r="X100" s="565"/>
      <c r="Y100" s="565"/>
      <c r="Z100" s="565"/>
      <c r="AA100" s="566" t="s">
        <v>444</v>
      </c>
      <c r="AB100" s="566"/>
      <c r="AC100" s="566"/>
      <c r="AD100" s="566"/>
      <c r="AE100" s="566"/>
      <c r="AF100" s="566"/>
    </row>
    <row r="101" spans="1:32" ht="18.75" thickTop="1" thickBot="1" x14ac:dyDescent="0.35">
      <c r="A101" s="563" t="s">
        <v>398</v>
      </c>
      <c r="B101" s="563"/>
      <c r="C101" s="563"/>
      <c r="D101" s="563"/>
      <c r="E101" s="563"/>
      <c r="F101" s="563"/>
      <c r="G101" s="563"/>
      <c r="H101" s="563"/>
      <c r="I101" s="563"/>
      <c r="J101" s="563"/>
      <c r="K101" s="564" t="s">
        <v>399</v>
      </c>
      <c r="L101" s="564"/>
      <c r="M101" s="564"/>
      <c r="N101" s="564"/>
      <c r="O101" s="565">
        <v>144393072</v>
      </c>
      <c r="P101" s="565"/>
      <c r="Q101" s="565"/>
      <c r="R101" s="565"/>
      <c r="S101" s="565"/>
      <c r="T101" s="565"/>
      <c r="U101" s="565">
        <v>-177117299</v>
      </c>
      <c r="V101" s="565"/>
      <c r="W101" s="565"/>
      <c r="X101" s="565"/>
      <c r="Y101" s="565"/>
      <c r="Z101" s="565"/>
      <c r="AA101" s="567">
        <v>-122.66</v>
      </c>
      <c r="AB101" s="566"/>
      <c r="AC101" s="566"/>
      <c r="AD101" s="566"/>
      <c r="AE101" s="566"/>
      <c r="AF101" s="566"/>
    </row>
    <row r="102" spans="1:32" ht="18.75" thickTop="1" thickBot="1" x14ac:dyDescent="0.35">
      <c r="A102" s="563" t="s">
        <v>400</v>
      </c>
      <c r="B102" s="563"/>
      <c r="C102" s="563"/>
      <c r="D102" s="563"/>
      <c r="E102" s="563"/>
      <c r="F102" s="563"/>
      <c r="G102" s="563"/>
      <c r="H102" s="563"/>
      <c r="I102" s="563"/>
      <c r="J102" s="563"/>
      <c r="K102" s="564" t="s">
        <v>401</v>
      </c>
      <c r="L102" s="564"/>
      <c r="M102" s="564"/>
      <c r="N102" s="564"/>
      <c r="O102" s="565">
        <v>49240821</v>
      </c>
      <c r="P102" s="565"/>
      <c r="Q102" s="565"/>
      <c r="R102" s="565"/>
      <c r="S102" s="565"/>
      <c r="T102" s="565"/>
      <c r="U102" s="565">
        <v>46468434</v>
      </c>
      <c r="V102" s="565"/>
      <c r="W102" s="565"/>
      <c r="X102" s="565"/>
      <c r="Y102" s="565"/>
      <c r="Z102" s="565"/>
      <c r="AA102" s="567">
        <v>94.37</v>
      </c>
      <c r="AB102" s="566"/>
      <c r="AC102" s="566"/>
      <c r="AD102" s="566"/>
      <c r="AE102" s="566"/>
      <c r="AF102" s="566"/>
    </row>
    <row r="103" spans="1:32" ht="39" customHeight="1" thickTop="1" thickBot="1" x14ac:dyDescent="0.35">
      <c r="A103" s="563" t="s">
        <v>402</v>
      </c>
      <c r="B103" s="563"/>
      <c r="C103" s="563"/>
      <c r="D103" s="563"/>
      <c r="E103" s="563"/>
      <c r="F103" s="563"/>
      <c r="G103" s="563"/>
      <c r="H103" s="563"/>
      <c r="I103" s="563"/>
      <c r="J103" s="563"/>
      <c r="K103" s="564" t="s">
        <v>403</v>
      </c>
      <c r="L103" s="564"/>
      <c r="M103" s="564"/>
      <c r="N103" s="564"/>
      <c r="O103" s="565">
        <v>4386473</v>
      </c>
      <c r="P103" s="565"/>
      <c r="Q103" s="565"/>
      <c r="R103" s="565"/>
      <c r="S103" s="565"/>
      <c r="T103" s="565"/>
      <c r="U103" s="565">
        <v>4386473</v>
      </c>
      <c r="V103" s="565"/>
      <c r="W103" s="565"/>
      <c r="X103" s="565"/>
      <c r="Y103" s="565"/>
      <c r="Z103" s="565"/>
      <c r="AA103" s="567">
        <v>100</v>
      </c>
      <c r="AB103" s="566"/>
      <c r="AC103" s="566"/>
      <c r="AD103" s="566"/>
      <c r="AE103" s="566"/>
      <c r="AF103" s="566"/>
    </row>
    <row r="104" spans="1:32" ht="33" customHeight="1" thickTop="1" thickBot="1" x14ac:dyDescent="0.35">
      <c r="A104" s="563" t="s">
        <v>404</v>
      </c>
      <c r="B104" s="563"/>
      <c r="C104" s="563"/>
      <c r="D104" s="563"/>
      <c r="E104" s="563"/>
      <c r="F104" s="563"/>
      <c r="G104" s="563"/>
      <c r="H104" s="563"/>
      <c r="I104" s="563"/>
      <c r="J104" s="563"/>
      <c r="K104" s="564" t="s">
        <v>405</v>
      </c>
      <c r="L104" s="564"/>
      <c r="M104" s="564"/>
      <c r="N104" s="564"/>
      <c r="O104" s="565">
        <v>16112377</v>
      </c>
      <c r="P104" s="565"/>
      <c r="Q104" s="565"/>
      <c r="R104" s="565"/>
      <c r="S104" s="565"/>
      <c r="T104" s="565"/>
      <c r="U104" s="565">
        <v>21470016</v>
      </c>
      <c r="V104" s="565"/>
      <c r="W104" s="565"/>
      <c r="X104" s="565"/>
      <c r="Y104" s="565"/>
      <c r="Z104" s="565"/>
      <c r="AA104" s="567">
        <v>133.25</v>
      </c>
      <c r="AB104" s="566"/>
      <c r="AC104" s="566"/>
      <c r="AD104" s="566"/>
      <c r="AE104" s="566"/>
      <c r="AF104" s="566"/>
    </row>
    <row r="105" spans="1:32" ht="36.75" customHeight="1" thickTop="1" thickBot="1" x14ac:dyDescent="0.35">
      <c r="A105" s="563" t="s">
        <v>406</v>
      </c>
      <c r="B105" s="563"/>
      <c r="C105" s="563"/>
      <c r="D105" s="563"/>
      <c r="E105" s="563"/>
      <c r="F105" s="563"/>
      <c r="G105" s="563"/>
      <c r="H105" s="563"/>
      <c r="I105" s="563"/>
      <c r="J105" s="563"/>
      <c r="K105" s="564" t="s">
        <v>407</v>
      </c>
      <c r="L105" s="564"/>
      <c r="M105" s="564"/>
      <c r="N105" s="564"/>
      <c r="O105" s="565">
        <v>28741971</v>
      </c>
      <c r="P105" s="565"/>
      <c r="Q105" s="565"/>
      <c r="R105" s="565"/>
      <c r="S105" s="565"/>
      <c r="T105" s="565"/>
      <c r="U105" s="565">
        <v>20611945</v>
      </c>
      <c r="V105" s="565"/>
      <c r="W105" s="565"/>
      <c r="X105" s="565"/>
      <c r="Y105" s="565"/>
      <c r="Z105" s="565"/>
      <c r="AA105" s="567">
        <v>71.709999999999994</v>
      </c>
      <c r="AB105" s="566"/>
      <c r="AC105" s="566"/>
      <c r="AD105" s="566"/>
      <c r="AE105" s="566"/>
      <c r="AF105" s="566"/>
    </row>
    <row r="106" spans="1:32" ht="80.25" customHeight="1" thickTop="1" thickBot="1" x14ac:dyDescent="0.35">
      <c r="A106" s="563" t="s">
        <v>408</v>
      </c>
      <c r="B106" s="563"/>
      <c r="C106" s="563"/>
      <c r="D106" s="563"/>
      <c r="E106" s="563"/>
      <c r="F106" s="563"/>
      <c r="G106" s="563"/>
      <c r="H106" s="563"/>
      <c r="I106" s="563"/>
      <c r="J106" s="563"/>
      <c r="K106" s="564" t="s">
        <v>409</v>
      </c>
      <c r="L106" s="564"/>
      <c r="M106" s="564"/>
      <c r="N106" s="564"/>
      <c r="O106" s="565" t="s">
        <v>444</v>
      </c>
      <c r="P106" s="565"/>
      <c r="Q106" s="565"/>
      <c r="R106" s="565"/>
      <c r="S106" s="565"/>
      <c r="T106" s="565"/>
      <c r="U106" s="565" t="s">
        <v>444</v>
      </c>
      <c r="V106" s="565"/>
      <c r="W106" s="565"/>
      <c r="X106" s="565"/>
      <c r="Y106" s="565"/>
      <c r="Z106" s="565"/>
      <c r="AA106" s="566" t="s">
        <v>444</v>
      </c>
      <c r="AB106" s="566"/>
      <c r="AC106" s="566"/>
      <c r="AD106" s="566"/>
      <c r="AE106" s="566"/>
      <c r="AF106" s="566"/>
    </row>
    <row r="107" spans="1:32" ht="62.25" customHeight="1" thickTop="1" thickBot="1" x14ac:dyDescent="0.35">
      <c r="A107" s="563" t="s">
        <v>410</v>
      </c>
      <c r="B107" s="563"/>
      <c r="C107" s="563"/>
      <c r="D107" s="563"/>
      <c r="E107" s="563"/>
      <c r="F107" s="563"/>
      <c r="G107" s="563"/>
      <c r="H107" s="563"/>
      <c r="I107" s="563"/>
      <c r="J107" s="563"/>
      <c r="K107" s="564" t="s">
        <v>411</v>
      </c>
      <c r="L107" s="564"/>
      <c r="M107" s="564"/>
      <c r="N107" s="564"/>
      <c r="O107" s="565">
        <v>1484648932</v>
      </c>
      <c r="P107" s="565"/>
      <c r="Q107" s="565"/>
      <c r="R107" s="565"/>
      <c r="S107" s="565"/>
      <c r="T107" s="565"/>
      <c r="U107" s="565">
        <v>1593521384</v>
      </c>
      <c r="V107" s="565"/>
      <c r="W107" s="565"/>
      <c r="X107" s="565"/>
      <c r="Y107" s="565"/>
      <c r="Z107" s="565"/>
      <c r="AA107" s="567">
        <v>107.33</v>
      </c>
      <c r="AB107" s="566"/>
      <c r="AC107" s="566"/>
      <c r="AD107" s="566"/>
      <c r="AE107" s="566"/>
      <c r="AF107" s="566"/>
    </row>
    <row r="108" spans="1:32" ht="18.75" thickTop="1" thickBot="1" x14ac:dyDescent="0.35">
      <c r="A108" s="563" t="s">
        <v>191</v>
      </c>
      <c r="B108" s="563"/>
      <c r="C108" s="563"/>
      <c r="D108" s="563"/>
      <c r="E108" s="563"/>
      <c r="F108" s="563"/>
      <c r="G108" s="563"/>
      <c r="H108" s="563"/>
      <c r="I108" s="563"/>
      <c r="J108" s="563"/>
      <c r="K108" s="564" t="s">
        <v>412</v>
      </c>
      <c r="L108" s="564"/>
      <c r="M108" s="564"/>
      <c r="N108" s="564"/>
      <c r="O108" s="565">
        <v>3968923063</v>
      </c>
      <c r="P108" s="565"/>
      <c r="Q108" s="565"/>
      <c r="R108" s="565"/>
      <c r="S108" s="565"/>
      <c r="T108" s="565"/>
      <c r="U108" s="565">
        <v>3838882393</v>
      </c>
      <c r="V108" s="565"/>
      <c r="W108" s="565"/>
      <c r="X108" s="565"/>
      <c r="Y108" s="565"/>
      <c r="Z108" s="565"/>
      <c r="AA108" s="567">
        <v>96.72</v>
      </c>
      <c r="AB108" s="566"/>
      <c r="AC108" s="566"/>
      <c r="AD108" s="566"/>
      <c r="AE108" s="566"/>
      <c r="AF108" s="566"/>
    </row>
    <row r="109" spans="1:32" ht="18.75" thickTop="1" thickBot="1" x14ac:dyDescent="0.35">
      <c r="A109" s="563" t="s">
        <v>263</v>
      </c>
      <c r="B109" s="563"/>
      <c r="C109" s="563"/>
      <c r="D109" s="563"/>
      <c r="E109" s="563"/>
      <c r="F109" s="563"/>
      <c r="G109" s="563"/>
      <c r="H109" s="563"/>
      <c r="I109" s="563"/>
      <c r="J109" s="563"/>
      <c r="K109" s="564" t="s">
        <v>263</v>
      </c>
      <c r="L109" s="564"/>
      <c r="M109" s="564"/>
      <c r="N109" s="564"/>
      <c r="O109" s="565" t="s">
        <v>263</v>
      </c>
      <c r="P109" s="565"/>
      <c r="Q109" s="565"/>
      <c r="R109" s="565"/>
      <c r="S109" s="565"/>
      <c r="T109" s="565"/>
      <c r="U109" s="565" t="s">
        <v>263</v>
      </c>
      <c r="V109" s="565"/>
      <c r="W109" s="565"/>
      <c r="X109" s="565"/>
      <c r="Y109" s="565"/>
      <c r="Z109" s="565"/>
      <c r="AA109" s="566" t="s">
        <v>263</v>
      </c>
      <c r="AB109" s="566"/>
      <c r="AC109" s="566"/>
      <c r="AD109" s="566"/>
      <c r="AE109" s="566"/>
      <c r="AF109" s="566"/>
    </row>
    <row r="110" spans="1:32" ht="41.25" customHeight="1" thickTop="1" thickBot="1" x14ac:dyDescent="0.35">
      <c r="A110" s="563" t="s">
        <v>435</v>
      </c>
      <c r="B110" s="563"/>
      <c r="C110" s="563"/>
      <c r="D110" s="563"/>
      <c r="E110" s="563"/>
      <c r="F110" s="563"/>
      <c r="G110" s="563"/>
      <c r="H110" s="563"/>
      <c r="I110" s="563"/>
      <c r="J110" s="563"/>
      <c r="K110" s="564" t="s">
        <v>413</v>
      </c>
      <c r="L110" s="564"/>
      <c r="M110" s="564"/>
      <c r="N110" s="564"/>
      <c r="O110" s="565" t="s">
        <v>263</v>
      </c>
      <c r="P110" s="565"/>
      <c r="Q110" s="565"/>
      <c r="R110" s="565"/>
      <c r="S110" s="565"/>
      <c r="T110" s="565"/>
      <c r="U110" s="565" t="s">
        <v>263</v>
      </c>
      <c r="V110" s="565"/>
      <c r="W110" s="565"/>
      <c r="X110" s="565"/>
      <c r="Y110" s="565"/>
      <c r="Z110" s="565"/>
      <c r="AA110" s="566" t="s">
        <v>263</v>
      </c>
      <c r="AB110" s="566"/>
      <c r="AC110" s="566"/>
      <c r="AD110" s="566"/>
      <c r="AE110" s="566"/>
      <c r="AF110" s="566"/>
    </row>
    <row r="111" spans="1:32" ht="18.75" thickTop="1" thickBot="1" x14ac:dyDescent="0.35">
      <c r="A111" s="563" t="s">
        <v>414</v>
      </c>
      <c r="B111" s="563"/>
      <c r="C111" s="563"/>
      <c r="D111" s="563"/>
      <c r="E111" s="563"/>
      <c r="F111" s="563"/>
      <c r="G111" s="563"/>
      <c r="H111" s="563"/>
      <c r="I111" s="563"/>
      <c r="J111" s="563"/>
      <c r="K111" s="564" t="s">
        <v>415</v>
      </c>
      <c r="L111" s="564"/>
      <c r="M111" s="564"/>
      <c r="N111" s="564"/>
      <c r="O111" s="565">
        <v>209489591</v>
      </c>
      <c r="P111" s="565"/>
      <c r="Q111" s="565"/>
      <c r="R111" s="565"/>
      <c r="S111" s="565"/>
      <c r="T111" s="565"/>
      <c r="U111" s="565">
        <v>197393961</v>
      </c>
      <c r="V111" s="565"/>
      <c r="W111" s="565"/>
      <c r="X111" s="565"/>
      <c r="Y111" s="565"/>
      <c r="Z111" s="565"/>
      <c r="AA111" s="567">
        <v>94.23</v>
      </c>
      <c r="AB111" s="566"/>
      <c r="AC111" s="566"/>
      <c r="AD111" s="566"/>
      <c r="AE111" s="566"/>
      <c r="AF111" s="566"/>
    </row>
    <row r="112" spans="1:32" ht="32.25" customHeight="1" thickTop="1" thickBot="1" x14ac:dyDescent="0.35">
      <c r="A112" s="563" t="s">
        <v>416</v>
      </c>
      <c r="B112" s="563"/>
      <c r="C112" s="563"/>
      <c r="D112" s="563"/>
      <c r="E112" s="563"/>
      <c r="F112" s="563"/>
      <c r="G112" s="563"/>
      <c r="H112" s="563"/>
      <c r="I112" s="563"/>
      <c r="J112" s="563"/>
      <c r="K112" s="564" t="s">
        <v>417</v>
      </c>
      <c r="L112" s="564"/>
      <c r="M112" s="564"/>
      <c r="N112" s="564"/>
      <c r="O112" s="565">
        <v>44428572</v>
      </c>
      <c r="P112" s="565"/>
      <c r="Q112" s="565"/>
      <c r="R112" s="565"/>
      <c r="S112" s="565"/>
      <c r="T112" s="565"/>
      <c r="U112" s="565">
        <v>45442755</v>
      </c>
      <c r="V112" s="565"/>
      <c r="W112" s="565"/>
      <c r="X112" s="565"/>
      <c r="Y112" s="565"/>
      <c r="Z112" s="565"/>
      <c r="AA112" s="567">
        <v>102.28</v>
      </c>
      <c r="AB112" s="566"/>
      <c r="AC112" s="566"/>
      <c r="AD112" s="566"/>
      <c r="AE112" s="566"/>
      <c r="AF112" s="566"/>
    </row>
    <row r="113" spans="1:32" ht="18.75" thickTop="1" thickBot="1" x14ac:dyDescent="0.35">
      <c r="A113" s="563" t="s">
        <v>418</v>
      </c>
      <c r="B113" s="563"/>
      <c r="C113" s="563"/>
      <c r="D113" s="563"/>
      <c r="E113" s="563"/>
      <c r="F113" s="563"/>
      <c r="G113" s="563"/>
      <c r="H113" s="563"/>
      <c r="I113" s="563"/>
      <c r="J113" s="563"/>
      <c r="K113" s="564" t="s">
        <v>419</v>
      </c>
      <c r="L113" s="564"/>
      <c r="M113" s="564"/>
      <c r="N113" s="564"/>
      <c r="O113" s="565" t="s">
        <v>444</v>
      </c>
      <c r="P113" s="565"/>
      <c r="Q113" s="565"/>
      <c r="R113" s="565"/>
      <c r="S113" s="565"/>
      <c r="T113" s="565"/>
      <c r="U113" s="565" t="s">
        <v>444</v>
      </c>
      <c r="V113" s="565"/>
      <c r="W113" s="565"/>
      <c r="X113" s="565"/>
      <c r="Y113" s="565"/>
      <c r="Z113" s="565"/>
      <c r="AA113" s="566" t="s">
        <v>444</v>
      </c>
      <c r="AB113" s="566"/>
      <c r="AC113" s="566"/>
      <c r="AD113" s="566"/>
      <c r="AE113" s="566"/>
      <c r="AF113" s="566"/>
    </row>
    <row r="114" spans="1:32" ht="31.5" customHeight="1" thickTop="1" thickBot="1" x14ac:dyDescent="0.35">
      <c r="A114" s="563" t="s">
        <v>420</v>
      </c>
      <c r="B114" s="563"/>
      <c r="C114" s="563"/>
      <c r="D114" s="563"/>
      <c r="E114" s="563"/>
      <c r="F114" s="563"/>
      <c r="G114" s="563"/>
      <c r="H114" s="563"/>
      <c r="I114" s="563"/>
      <c r="J114" s="563"/>
      <c r="K114" s="564" t="s">
        <v>421</v>
      </c>
      <c r="L114" s="564"/>
      <c r="M114" s="564"/>
      <c r="N114" s="564"/>
      <c r="O114" s="565">
        <v>142986796</v>
      </c>
      <c r="P114" s="565"/>
      <c r="Q114" s="565"/>
      <c r="R114" s="565"/>
      <c r="S114" s="565"/>
      <c r="T114" s="565"/>
      <c r="U114" s="565">
        <v>142986796</v>
      </c>
      <c r="V114" s="565"/>
      <c r="W114" s="565"/>
      <c r="X114" s="565"/>
      <c r="Y114" s="565"/>
      <c r="Z114" s="565"/>
      <c r="AA114" s="567">
        <v>100</v>
      </c>
      <c r="AB114" s="566"/>
      <c r="AC114" s="566"/>
      <c r="AD114" s="566"/>
      <c r="AE114" s="566"/>
      <c r="AF114" s="566"/>
    </row>
    <row r="115" spans="1:32" ht="33.75" customHeight="1" thickTop="1" thickBot="1" x14ac:dyDescent="0.35">
      <c r="A115" s="563" t="s">
        <v>422</v>
      </c>
      <c r="B115" s="563"/>
      <c r="C115" s="563"/>
      <c r="D115" s="563"/>
      <c r="E115" s="563"/>
      <c r="F115" s="563"/>
      <c r="G115" s="563"/>
      <c r="H115" s="563"/>
      <c r="I115" s="563"/>
      <c r="J115" s="563"/>
      <c r="K115" s="564" t="s">
        <v>423</v>
      </c>
      <c r="L115" s="564"/>
      <c r="M115" s="564"/>
      <c r="N115" s="564"/>
      <c r="O115" s="565" t="s">
        <v>444</v>
      </c>
      <c r="P115" s="565"/>
      <c r="Q115" s="565"/>
      <c r="R115" s="565"/>
      <c r="S115" s="565"/>
      <c r="T115" s="565"/>
      <c r="U115" s="565" t="s">
        <v>444</v>
      </c>
      <c r="V115" s="565"/>
      <c r="W115" s="565"/>
      <c r="X115" s="565"/>
      <c r="Y115" s="565"/>
      <c r="Z115" s="565"/>
      <c r="AA115" s="566"/>
      <c r="AB115" s="566"/>
      <c r="AC115" s="566"/>
      <c r="AD115" s="566"/>
      <c r="AE115" s="566"/>
      <c r="AF115" s="566"/>
    </row>
    <row r="116" spans="1:32" ht="18.75" thickTop="1" thickBot="1" x14ac:dyDescent="0.35">
      <c r="A116" s="563" t="s">
        <v>424</v>
      </c>
      <c r="B116" s="563"/>
      <c r="C116" s="563"/>
      <c r="D116" s="563"/>
      <c r="E116" s="563"/>
      <c r="F116" s="563"/>
      <c r="G116" s="563"/>
      <c r="H116" s="563"/>
      <c r="I116" s="563"/>
      <c r="J116" s="563"/>
      <c r="K116" s="564" t="s">
        <v>425</v>
      </c>
      <c r="L116" s="564"/>
      <c r="M116" s="564"/>
      <c r="N116" s="564"/>
      <c r="O116" s="565">
        <v>-34930635</v>
      </c>
      <c r="P116" s="565"/>
      <c r="Q116" s="565"/>
      <c r="R116" s="565"/>
      <c r="S116" s="565"/>
      <c r="T116" s="565"/>
      <c r="U116" s="565">
        <v>-7093930</v>
      </c>
      <c r="V116" s="565"/>
      <c r="W116" s="565"/>
      <c r="X116" s="565"/>
      <c r="Y116" s="565"/>
      <c r="Z116" s="565"/>
      <c r="AA116" s="567">
        <v>-20.309999999999999</v>
      </c>
      <c r="AB116" s="566"/>
      <c r="AC116" s="566"/>
      <c r="AD116" s="566"/>
      <c r="AE116" s="566"/>
      <c r="AF116" s="566"/>
    </row>
    <row r="117" spans="1:32" ht="18.75" thickTop="1" thickBot="1" x14ac:dyDescent="0.35">
      <c r="A117" s="563" t="s">
        <v>426</v>
      </c>
      <c r="B117" s="563"/>
      <c r="C117" s="563"/>
      <c r="D117" s="563"/>
      <c r="E117" s="563"/>
      <c r="F117" s="563"/>
      <c r="G117" s="563"/>
      <c r="H117" s="563"/>
      <c r="I117" s="563"/>
      <c r="J117" s="563"/>
      <c r="K117" s="564" t="s">
        <v>427</v>
      </c>
      <c r="L117" s="564"/>
      <c r="M117" s="564"/>
      <c r="N117" s="564"/>
      <c r="O117" s="565" t="s">
        <v>444</v>
      </c>
      <c r="P117" s="565"/>
      <c r="Q117" s="565"/>
      <c r="R117" s="565"/>
      <c r="S117" s="565"/>
      <c r="T117" s="565"/>
      <c r="U117" s="565" t="s">
        <v>444</v>
      </c>
      <c r="V117" s="565"/>
      <c r="W117" s="565"/>
      <c r="X117" s="565"/>
      <c r="Y117" s="565"/>
      <c r="Z117" s="565"/>
      <c r="AA117" s="566" t="s">
        <v>444</v>
      </c>
      <c r="AB117" s="566"/>
      <c r="AC117" s="566"/>
      <c r="AD117" s="566"/>
      <c r="AE117" s="566"/>
      <c r="AF117" s="566"/>
    </row>
    <row r="118" spans="1:32" ht="18.75" thickTop="1" thickBot="1" x14ac:dyDescent="0.35">
      <c r="A118" s="563" t="s">
        <v>428</v>
      </c>
      <c r="B118" s="563"/>
      <c r="C118" s="563"/>
      <c r="D118" s="563"/>
      <c r="E118" s="563"/>
      <c r="F118" s="563"/>
      <c r="G118" s="563"/>
      <c r="H118" s="563"/>
      <c r="I118" s="563"/>
      <c r="J118" s="563"/>
      <c r="K118" s="564" t="s">
        <v>429</v>
      </c>
      <c r="L118" s="564"/>
      <c r="M118" s="564"/>
      <c r="N118" s="564"/>
      <c r="O118" s="565" t="s">
        <v>444</v>
      </c>
      <c r="P118" s="565"/>
      <c r="Q118" s="565"/>
      <c r="R118" s="565"/>
      <c r="S118" s="565"/>
      <c r="T118" s="565"/>
      <c r="U118" s="565" t="s">
        <v>444</v>
      </c>
      <c r="V118" s="565"/>
      <c r="W118" s="565"/>
      <c r="X118" s="565"/>
      <c r="Y118" s="565"/>
      <c r="Z118" s="565"/>
      <c r="AA118" s="566" t="s">
        <v>444</v>
      </c>
      <c r="AB118" s="566"/>
      <c r="AC118" s="566"/>
      <c r="AD118" s="566"/>
      <c r="AE118" s="566"/>
      <c r="AF118" s="566"/>
    </row>
    <row r="119" spans="1:32" ht="18" thickTop="1" x14ac:dyDescent="0.3"/>
  </sheetData>
  <mergeCells count="572">
    <mergeCell ref="A3:AF3"/>
    <mergeCell ref="A4:AF4"/>
    <mergeCell ref="A5:J5"/>
    <mergeCell ref="K5:N5"/>
    <mergeCell ref="O5:T5"/>
    <mergeCell ref="U5:Z5"/>
    <mergeCell ref="AA5:AF5"/>
    <mergeCell ref="A6:J6"/>
    <mergeCell ref="K6:N6"/>
    <mergeCell ref="O6:T6"/>
    <mergeCell ref="U6:Z6"/>
    <mergeCell ref="AA6:AF6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4:J114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  <mergeCell ref="A118:J118"/>
    <mergeCell ref="K118:N118"/>
    <mergeCell ref="O118:T118"/>
    <mergeCell ref="U118:Z118"/>
    <mergeCell ref="AA118:AF118"/>
    <mergeCell ref="A116:J116"/>
    <mergeCell ref="K116:N116"/>
    <mergeCell ref="O116:T116"/>
    <mergeCell ref="U116:Z116"/>
    <mergeCell ref="AA116:AF116"/>
    <mergeCell ref="A117:J117"/>
    <mergeCell ref="K117:N117"/>
    <mergeCell ref="O117:T117"/>
    <mergeCell ref="U117:Z117"/>
    <mergeCell ref="AA117:AF117"/>
  </mergeCells>
  <pageMargins left="0.70866141732283472" right="0.70866141732283472" top="0.74803149606299213" bottom="0.74803149606299213" header="0.31496062992125984" footer="0.31496062992125984"/>
  <pageSetup paperSize="9" scale="98" fitToHeight="5" orientation="portrait" r:id="rId1"/>
  <headerFooter>
    <oddHeader>&amp;L16. melléklet az ............ 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0B690-C79F-4806-B360-D33E486CE645}">
  <sheetPr>
    <tabColor rgb="FF92D050"/>
    <pageSetUpPr fitToPage="1"/>
  </sheetPr>
  <dimension ref="A1:AF119"/>
  <sheetViews>
    <sheetView view="pageLayout" zoomScaleNormal="100" workbookViewId="0">
      <selection activeCell="AG15" sqref="AG15"/>
    </sheetView>
  </sheetViews>
  <sheetFormatPr defaultRowHeight="12.75" x14ac:dyDescent="0.2"/>
  <cols>
    <col min="3" max="3" width="8" customWidth="1"/>
    <col min="4" max="9" width="9.140625" hidden="1" customWidth="1"/>
    <col min="12" max="12" width="1.28515625" customWidth="1"/>
    <col min="13" max="14" width="9.140625" hidden="1" customWidth="1"/>
    <col min="15" max="15" width="9.140625" style="223"/>
    <col min="16" max="16" width="5.140625" style="223" customWidth="1"/>
    <col min="17" max="20" width="9.140625" hidden="1" customWidth="1"/>
    <col min="21" max="21" width="9.140625" style="223"/>
    <col min="22" max="22" width="5.85546875" style="223" customWidth="1"/>
    <col min="23" max="26" width="9.140625" hidden="1" customWidth="1"/>
    <col min="28" max="28" width="1.85546875" customWidth="1"/>
    <col min="29" max="31" width="9.140625" hidden="1" customWidth="1"/>
    <col min="32" max="32" width="2.28515625" customWidth="1"/>
  </cols>
  <sheetData>
    <row r="1" spans="1:32" ht="15" x14ac:dyDescent="0.2">
      <c r="A1" s="1" t="s">
        <v>445</v>
      </c>
    </row>
    <row r="3" spans="1:32" ht="20.25" x14ac:dyDescent="0.2">
      <c r="A3" s="580" t="s">
        <v>466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  <c r="S3" s="580"/>
      <c r="T3" s="580"/>
      <c r="U3" s="580"/>
      <c r="V3" s="580"/>
      <c r="W3" s="580"/>
      <c r="X3" s="580"/>
      <c r="Y3" s="580"/>
      <c r="Z3" s="580"/>
      <c r="AA3" s="580"/>
      <c r="AB3" s="580"/>
      <c r="AC3" s="580"/>
      <c r="AD3" s="580"/>
      <c r="AE3" s="580"/>
      <c r="AF3" s="580"/>
    </row>
    <row r="4" spans="1:32" ht="13.5" thickBot="1" x14ac:dyDescent="0.25">
      <c r="A4" s="581" t="s">
        <v>438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</row>
    <row r="5" spans="1:32" ht="16.5" thickTop="1" thickBot="1" x14ac:dyDescent="0.25">
      <c r="A5" s="571" t="s">
        <v>77</v>
      </c>
      <c r="B5" s="571"/>
      <c r="C5" s="571"/>
      <c r="D5" s="571"/>
      <c r="E5" s="571"/>
      <c r="F5" s="571"/>
      <c r="G5" s="571"/>
      <c r="H5" s="571"/>
      <c r="I5" s="571"/>
      <c r="J5" s="571"/>
      <c r="K5" s="572" t="s">
        <v>258</v>
      </c>
      <c r="L5" s="572"/>
      <c r="M5" s="572"/>
      <c r="N5" s="572"/>
      <c r="O5" s="572" t="s">
        <v>259</v>
      </c>
      <c r="P5" s="572"/>
      <c r="Q5" s="572"/>
      <c r="R5" s="572"/>
      <c r="S5" s="572"/>
      <c r="T5" s="572"/>
      <c r="U5" s="572" t="s">
        <v>260</v>
      </c>
      <c r="V5" s="572"/>
      <c r="W5" s="572"/>
      <c r="X5" s="572"/>
      <c r="Y5" s="572"/>
      <c r="Z5" s="572"/>
      <c r="AA5" s="574" t="s">
        <v>261</v>
      </c>
      <c r="AB5" s="574"/>
      <c r="AC5" s="574"/>
      <c r="AD5" s="574"/>
      <c r="AE5" s="574"/>
      <c r="AF5" s="574"/>
    </row>
    <row r="6" spans="1:32" ht="18" thickTop="1" x14ac:dyDescent="0.3">
      <c r="A6" s="582" t="s">
        <v>439</v>
      </c>
      <c r="B6" s="582"/>
      <c r="C6" s="582"/>
      <c r="D6" s="582"/>
      <c r="E6" s="582"/>
      <c r="F6" s="582"/>
      <c r="G6" s="582"/>
      <c r="H6" s="582"/>
      <c r="I6" s="582"/>
      <c r="J6" s="582"/>
      <c r="K6" s="576" t="s">
        <v>440</v>
      </c>
      <c r="L6" s="576"/>
      <c r="M6" s="576"/>
      <c r="N6" s="576"/>
      <c r="O6" s="576" t="s">
        <v>441</v>
      </c>
      <c r="P6" s="576"/>
      <c r="Q6" s="576"/>
      <c r="R6" s="576"/>
      <c r="S6" s="576"/>
      <c r="T6" s="576"/>
      <c r="U6" s="576" t="s">
        <v>442</v>
      </c>
      <c r="V6" s="576"/>
      <c r="W6" s="576"/>
      <c r="X6" s="576"/>
      <c r="Y6" s="576"/>
      <c r="Z6" s="576"/>
      <c r="AA6" s="578" t="s">
        <v>443</v>
      </c>
      <c r="AB6" s="578"/>
      <c r="AC6" s="578"/>
      <c r="AD6" s="578"/>
      <c r="AE6" s="578"/>
      <c r="AF6" s="578"/>
    </row>
    <row r="7" spans="1:32" ht="18" thickBot="1" x14ac:dyDescent="0.25">
      <c r="A7" s="563" t="s">
        <v>262</v>
      </c>
      <c r="B7" s="563"/>
      <c r="C7" s="563"/>
      <c r="D7" s="563"/>
      <c r="E7" s="563"/>
      <c r="F7" s="563"/>
      <c r="G7" s="563"/>
      <c r="H7" s="563"/>
      <c r="I7" s="563"/>
      <c r="J7" s="563"/>
      <c r="K7" s="564" t="s">
        <v>263</v>
      </c>
      <c r="L7" s="564"/>
      <c r="M7" s="564"/>
      <c r="N7" s="564"/>
      <c r="O7" s="568" t="s">
        <v>263</v>
      </c>
      <c r="P7" s="568"/>
      <c r="Q7" s="568"/>
      <c r="R7" s="568"/>
      <c r="S7" s="568"/>
      <c r="T7" s="568"/>
      <c r="U7" s="568" t="s">
        <v>263</v>
      </c>
      <c r="V7" s="568"/>
      <c r="W7" s="568"/>
      <c r="X7" s="568"/>
      <c r="Y7" s="568"/>
      <c r="Z7" s="568"/>
      <c r="AA7" s="566" t="s">
        <v>263</v>
      </c>
      <c r="AB7" s="566"/>
      <c r="AC7" s="566"/>
      <c r="AD7" s="566"/>
      <c r="AE7" s="566"/>
      <c r="AF7" s="566"/>
    </row>
    <row r="8" spans="1:32" ht="51" customHeight="1" thickTop="1" thickBot="1" x14ac:dyDescent="0.25">
      <c r="A8" s="563" t="s">
        <v>264</v>
      </c>
      <c r="B8" s="563"/>
      <c r="C8" s="563"/>
      <c r="D8" s="563"/>
      <c r="E8" s="563"/>
      <c r="F8" s="563"/>
      <c r="G8" s="563"/>
      <c r="H8" s="563"/>
      <c r="I8" s="563"/>
      <c r="J8" s="563"/>
      <c r="K8" s="564" t="s">
        <v>265</v>
      </c>
      <c r="L8" s="564"/>
      <c r="M8" s="564"/>
      <c r="N8" s="564"/>
      <c r="O8" s="565"/>
      <c r="P8" s="565"/>
      <c r="Q8" s="565"/>
      <c r="R8" s="565"/>
      <c r="S8" s="565"/>
      <c r="T8" s="565"/>
      <c r="U8" s="565">
        <v>4461010</v>
      </c>
      <c r="V8" s="565"/>
      <c r="W8" s="565"/>
      <c r="X8" s="565"/>
      <c r="Y8" s="565"/>
      <c r="Z8" s="565"/>
      <c r="AA8" s="566" t="s">
        <v>444</v>
      </c>
      <c r="AB8" s="566"/>
      <c r="AC8" s="566"/>
      <c r="AD8" s="566"/>
      <c r="AE8" s="566"/>
      <c r="AF8" s="566"/>
    </row>
    <row r="9" spans="1:32" ht="18.75" thickTop="1" thickBot="1" x14ac:dyDescent="0.25">
      <c r="A9" s="563" t="s">
        <v>266</v>
      </c>
      <c r="B9" s="563"/>
      <c r="C9" s="563"/>
      <c r="D9" s="563"/>
      <c r="E9" s="563"/>
      <c r="F9" s="563"/>
      <c r="G9" s="563"/>
      <c r="H9" s="563"/>
      <c r="I9" s="563"/>
      <c r="J9" s="563"/>
      <c r="K9" s="564" t="s">
        <v>267</v>
      </c>
      <c r="L9" s="564"/>
      <c r="M9" s="564"/>
      <c r="N9" s="564"/>
      <c r="O9" s="568" t="s">
        <v>444</v>
      </c>
      <c r="P9" s="568"/>
      <c r="Q9" s="568"/>
      <c r="R9" s="568"/>
      <c r="S9" s="568"/>
      <c r="T9" s="568"/>
      <c r="U9" s="568" t="s">
        <v>444</v>
      </c>
      <c r="V9" s="568"/>
      <c r="W9" s="568"/>
      <c r="X9" s="568"/>
      <c r="Y9" s="568"/>
      <c r="Z9" s="568"/>
      <c r="AA9" s="566" t="s">
        <v>444</v>
      </c>
      <c r="AB9" s="566"/>
      <c r="AC9" s="566"/>
      <c r="AD9" s="566"/>
      <c r="AE9" s="566"/>
      <c r="AF9" s="566"/>
    </row>
    <row r="10" spans="1:32" ht="18.75" thickTop="1" thickBot="1" x14ac:dyDescent="0.25">
      <c r="A10" s="563" t="s">
        <v>268</v>
      </c>
      <c r="B10" s="563"/>
      <c r="C10" s="563"/>
      <c r="D10" s="563"/>
      <c r="E10" s="563"/>
      <c r="F10" s="563"/>
      <c r="G10" s="563"/>
      <c r="H10" s="563"/>
      <c r="I10" s="563"/>
      <c r="J10" s="563"/>
      <c r="K10" s="564" t="s">
        <v>269</v>
      </c>
      <c r="L10" s="564"/>
      <c r="M10" s="564"/>
      <c r="N10" s="564"/>
      <c r="O10" s="568" t="s">
        <v>444</v>
      </c>
      <c r="P10" s="568"/>
      <c r="Q10" s="568"/>
      <c r="R10" s="568"/>
      <c r="S10" s="568"/>
      <c r="T10" s="568"/>
      <c r="U10" s="568" t="s">
        <v>444</v>
      </c>
      <c r="V10" s="568"/>
      <c r="W10" s="568"/>
      <c r="X10" s="568"/>
      <c r="Y10" s="568"/>
      <c r="Z10" s="568"/>
      <c r="AA10" s="566" t="s">
        <v>444</v>
      </c>
      <c r="AB10" s="566"/>
      <c r="AC10" s="566"/>
      <c r="AD10" s="566"/>
      <c r="AE10" s="566"/>
      <c r="AF10" s="566"/>
    </row>
    <row r="11" spans="1:32" ht="37.5" customHeight="1" thickTop="1" thickBot="1" x14ac:dyDescent="0.25">
      <c r="A11" s="563" t="s">
        <v>270</v>
      </c>
      <c r="B11" s="563"/>
      <c r="C11" s="563"/>
      <c r="D11" s="563"/>
      <c r="E11" s="563"/>
      <c r="F11" s="563"/>
      <c r="G11" s="563"/>
      <c r="H11" s="563"/>
      <c r="I11" s="563"/>
      <c r="J11" s="563"/>
      <c r="K11" s="564" t="s">
        <v>271</v>
      </c>
      <c r="L11" s="564"/>
      <c r="M11" s="564"/>
      <c r="N11" s="564"/>
      <c r="O11" s="568" t="s">
        <v>444</v>
      </c>
      <c r="P11" s="568"/>
      <c r="Q11" s="568"/>
      <c r="R11" s="568"/>
      <c r="S11" s="568"/>
      <c r="T11" s="568"/>
      <c r="U11" s="568" t="s">
        <v>444</v>
      </c>
      <c r="V11" s="568"/>
      <c r="W11" s="568"/>
      <c r="X11" s="568"/>
      <c r="Y11" s="568"/>
      <c r="Z11" s="568"/>
      <c r="AA11" s="566" t="s">
        <v>444</v>
      </c>
      <c r="AB11" s="566"/>
      <c r="AC11" s="566"/>
      <c r="AD11" s="566"/>
      <c r="AE11" s="566"/>
      <c r="AF11" s="566"/>
    </row>
    <row r="12" spans="1:32" ht="54" customHeight="1" thickTop="1" thickBot="1" x14ac:dyDescent="0.25">
      <c r="A12" s="563" t="s">
        <v>272</v>
      </c>
      <c r="B12" s="563"/>
      <c r="C12" s="563"/>
      <c r="D12" s="563"/>
      <c r="E12" s="563"/>
      <c r="F12" s="563"/>
      <c r="G12" s="563"/>
      <c r="H12" s="563"/>
      <c r="I12" s="563"/>
      <c r="J12" s="563"/>
      <c r="K12" s="564" t="s">
        <v>273</v>
      </c>
      <c r="L12" s="564"/>
      <c r="M12" s="564"/>
      <c r="N12" s="564"/>
      <c r="O12" s="568" t="s">
        <v>444</v>
      </c>
      <c r="P12" s="568"/>
      <c r="Q12" s="568"/>
      <c r="R12" s="568"/>
      <c r="S12" s="568"/>
      <c r="T12" s="568"/>
      <c r="U12" s="568" t="s">
        <v>444</v>
      </c>
      <c r="V12" s="568"/>
      <c r="W12" s="568"/>
      <c r="X12" s="568"/>
      <c r="Y12" s="568"/>
      <c r="Z12" s="568"/>
      <c r="AA12" s="566" t="s">
        <v>444</v>
      </c>
      <c r="AB12" s="566"/>
      <c r="AC12" s="566"/>
      <c r="AD12" s="566"/>
      <c r="AE12" s="566"/>
      <c r="AF12" s="566"/>
    </row>
    <row r="13" spans="1:32" ht="34.5" customHeight="1" thickTop="1" thickBot="1" x14ac:dyDescent="0.25">
      <c r="A13" s="563" t="s">
        <v>274</v>
      </c>
      <c r="B13" s="563"/>
      <c r="C13" s="563"/>
      <c r="D13" s="563"/>
      <c r="E13" s="563"/>
      <c r="F13" s="563"/>
      <c r="G13" s="563"/>
      <c r="H13" s="563"/>
      <c r="I13" s="563"/>
      <c r="J13" s="563"/>
      <c r="K13" s="564" t="s">
        <v>275</v>
      </c>
      <c r="L13" s="564"/>
      <c r="M13" s="564"/>
      <c r="N13" s="564"/>
      <c r="O13" s="568" t="s">
        <v>444</v>
      </c>
      <c r="P13" s="568"/>
      <c r="Q13" s="568"/>
      <c r="R13" s="568"/>
      <c r="S13" s="568"/>
      <c r="T13" s="568"/>
      <c r="U13" s="568" t="s">
        <v>444</v>
      </c>
      <c r="V13" s="568"/>
      <c r="W13" s="568"/>
      <c r="X13" s="568"/>
      <c r="Y13" s="568"/>
      <c r="Z13" s="568"/>
      <c r="AA13" s="566" t="s">
        <v>444</v>
      </c>
      <c r="AB13" s="566"/>
      <c r="AC13" s="566"/>
      <c r="AD13" s="566"/>
      <c r="AE13" s="566"/>
      <c r="AF13" s="566"/>
    </row>
    <row r="14" spans="1:32" ht="18.75" thickTop="1" thickBot="1" x14ac:dyDescent="0.25">
      <c r="A14" s="563" t="s">
        <v>276</v>
      </c>
      <c r="B14" s="563"/>
      <c r="C14" s="563"/>
      <c r="D14" s="563"/>
      <c r="E14" s="563"/>
      <c r="F14" s="563"/>
      <c r="G14" s="563"/>
      <c r="H14" s="563"/>
      <c r="I14" s="563"/>
      <c r="J14" s="563"/>
      <c r="K14" s="564" t="s">
        <v>277</v>
      </c>
      <c r="L14" s="564"/>
      <c r="M14" s="564"/>
      <c r="N14" s="564"/>
      <c r="O14" s="568" t="s">
        <v>444</v>
      </c>
      <c r="P14" s="568"/>
      <c r="Q14" s="568"/>
      <c r="R14" s="568"/>
      <c r="S14" s="568"/>
      <c r="T14" s="568"/>
      <c r="U14" s="568" t="s">
        <v>444</v>
      </c>
      <c r="V14" s="568"/>
      <c r="W14" s="568"/>
      <c r="X14" s="568"/>
      <c r="Y14" s="568"/>
      <c r="Z14" s="568"/>
      <c r="AA14" s="566" t="s">
        <v>444</v>
      </c>
      <c r="AB14" s="566"/>
      <c r="AC14" s="566"/>
      <c r="AD14" s="566"/>
      <c r="AE14" s="566"/>
      <c r="AF14" s="566"/>
    </row>
    <row r="15" spans="1:32" ht="18.75" thickTop="1" thickBot="1" x14ac:dyDescent="0.25">
      <c r="A15" s="563" t="s">
        <v>278</v>
      </c>
      <c r="B15" s="563"/>
      <c r="C15" s="563"/>
      <c r="D15" s="563"/>
      <c r="E15" s="563"/>
      <c r="F15" s="563"/>
      <c r="G15" s="563"/>
      <c r="H15" s="563"/>
      <c r="I15" s="563"/>
      <c r="J15" s="563"/>
      <c r="K15" s="564" t="s">
        <v>279</v>
      </c>
      <c r="L15" s="564"/>
      <c r="M15" s="564"/>
      <c r="N15" s="564"/>
      <c r="O15" s="568" t="s">
        <v>444</v>
      </c>
      <c r="P15" s="568"/>
      <c r="Q15" s="568"/>
      <c r="R15" s="568"/>
      <c r="S15" s="568"/>
      <c r="T15" s="568"/>
      <c r="U15" s="568" t="s">
        <v>444</v>
      </c>
      <c r="V15" s="568"/>
      <c r="W15" s="568"/>
      <c r="X15" s="568"/>
      <c r="Y15" s="568"/>
      <c r="Z15" s="568"/>
      <c r="AA15" s="566" t="s">
        <v>444</v>
      </c>
      <c r="AB15" s="566"/>
      <c r="AC15" s="566"/>
      <c r="AD15" s="566"/>
      <c r="AE15" s="566"/>
      <c r="AF15" s="566"/>
    </row>
    <row r="16" spans="1:32" ht="33.75" customHeight="1" thickTop="1" thickBot="1" x14ac:dyDescent="0.25">
      <c r="A16" s="563" t="s">
        <v>270</v>
      </c>
      <c r="B16" s="563"/>
      <c r="C16" s="563"/>
      <c r="D16" s="563"/>
      <c r="E16" s="563"/>
      <c r="F16" s="563"/>
      <c r="G16" s="563"/>
      <c r="H16" s="563"/>
      <c r="I16" s="563"/>
      <c r="J16" s="563"/>
      <c r="K16" s="564" t="s">
        <v>280</v>
      </c>
      <c r="L16" s="564"/>
      <c r="M16" s="564"/>
      <c r="N16" s="564"/>
      <c r="O16" s="568" t="s">
        <v>444</v>
      </c>
      <c r="P16" s="568"/>
      <c r="Q16" s="568"/>
      <c r="R16" s="568"/>
      <c r="S16" s="568"/>
      <c r="T16" s="568"/>
      <c r="U16" s="568" t="s">
        <v>444</v>
      </c>
      <c r="V16" s="568"/>
      <c r="W16" s="568"/>
      <c r="X16" s="568"/>
      <c r="Y16" s="568"/>
      <c r="Z16" s="568"/>
      <c r="AA16" s="566" t="s">
        <v>444</v>
      </c>
      <c r="AB16" s="566"/>
      <c r="AC16" s="566"/>
      <c r="AD16" s="566"/>
      <c r="AE16" s="566"/>
      <c r="AF16" s="566"/>
    </row>
    <row r="17" spans="1:32" ht="50.25" customHeight="1" thickTop="1" thickBot="1" x14ac:dyDescent="0.25">
      <c r="A17" s="563" t="s">
        <v>272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4" t="s">
        <v>281</v>
      </c>
      <c r="L17" s="564"/>
      <c r="M17" s="564"/>
      <c r="N17" s="564"/>
      <c r="O17" s="568" t="s">
        <v>444</v>
      </c>
      <c r="P17" s="568"/>
      <c r="Q17" s="568"/>
      <c r="R17" s="568"/>
      <c r="S17" s="568"/>
      <c r="T17" s="568"/>
      <c r="U17" s="568" t="s">
        <v>444</v>
      </c>
      <c r="V17" s="568"/>
      <c r="W17" s="568"/>
      <c r="X17" s="568"/>
      <c r="Y17" s="568"/>
      <c r="Z17" s="568"/>
      <c r="AA17" s="566" t="s">
        <v>444</v>
      </c>
      <c r="AB17" s="566"/>
      <c r="AC17" s="566"/>
      <c r="AD17" s="566"/>
      <c r="AE17" s="566"/>
      <c r="AF17" s="566"/>
    </row>
    <row r="18" spans="1:32" ht="39.75" customHeight="1" thickTop="1" thickBot="1" x14ac:dyDescent="0.25">
      <c r="A18" s="563" t="s">
        <v>274</v>
      </c>
      <c r="B18" s="563"/>
      <c r="C18" s="563"/>
      <c r="D18" s="563"/>
      <c r="E18" s="563"/>
      <c r="F18" s="563"/>
      <c r="G18" s="563"/>
      <c r="H18" s="563"/>
      <c r="I18" s="563"/>
      <c r="J18" s="563"/>
      <c r="K18" s="564" t="s">
        <v>282</v>
      </c>
      <c r="L18" s="564"/>
      <c r="M18" s="564"/>
      <c r="N18" s="564"/>
      <c r="O18" s="565">
        <v>109992</v>
      </c>
      <c r="P18" s="565"/>
      <c r="Q18" s="565"/>
      <c r="R18" s="565"/>
      <c r="S18" s="565"/>
      <c r="T18" s="565"/>
      <c r="U18" s="565">
        <v>109992</v>
      </c>
      <c r="V18" s="565"/>
      <c r="W18" s="565"/>
      <c r="X18" s="565"/>
      <c r="Y18" s="565"/>
      <c r="Z18" s="565"/>
      <c r="AA18" s="566" t="s">
        <v>469</v>
      </c>
      <c r="AB18" s="566"/>
      <c r="AC18" s="566"/>
      <c r="AD18" s="566"/>
      <c r="AE18" s="566"/>
      <c r="AF18" s="566"/>
    </row>
    <row r="19" spans="1:32" ht="18.75" thickTop="1" thickBot="1" x14ac:dyDescent="0.25">
      <c r="A19" s="563" t="s">
        <v>276</v>
      </c>
      <c r="B19" s="563"/>
      <c r="C19" s="563"/>
      <c r="D19" s="563"/>
      <c r="E19" s="563"/>
      <c r="F19" s="563"/>
      <c r="G19" s="563"/>
      <c r="H19" s="563"/>
      <c r="I19" s="563"/>
      <c r="J19" s="563"/>
      <c r="K19" s="564" t="s">
        <v>283</v>
      </c>
      <c r="L19" s="564"/>
      <c r="M19" s="564"/>
      <c r="N19" s="564"/>
      <c r="O19" s="565">
        <v>-109992</v>
      </c>
      <c r="P19" s="565"/>
      <c r="Q19" s="565"/>
      <c r="R19" s="565"/>
      <c r="S19" s="565"/>
      <c r="T19" s="565"/>
      <c r="U19" s="565">
        <v>-109992</v>
      </c>
      <c r="V19" s="565"/>
      <c r="W19" s="565"/>
      <c r="X19" s="565"/>
      <c r="Y19" s="565"/>
      <c r="Z19" s="565"/>
      <c r="AA19" s="566" t="s">
        <v>469</v>
      </c>
      <c r="AB19" s="566"/>
      <c r="AC19" s="566"/>
      <c r="AD19" s="566"/>
      <c r="AE19" s="566"/>
      <c r="AF19" s="566"/>
    </row>
    <row r="20" spans="1:32" ht="40.5" customHeight="1" thickTop="1" thickBot="1" x14ac:dyDescent="0.25">
      <c r="A20" s="563" t="s">
        <v>284</v>
      </c>
      <c r="B20" s="563"/>
      <c r="C20" s="563"/>
      <c r="D20" s="563"/>
      <c r="E20" s="563"/>
      <c r="F20" s="563"/>
      <c r="G20" s="563"/>
      <c r="H20" s="563"/>
      <c r="I20" s="563"/>
      <c r="J20" s="563"/>
      <c r="K20" s="564" t="s">
        <v>285</v>
      </c>
      <c r="L20" s="564"/>
      <c r="M20" s="564"/>
      <c r="N20" s="564"/>
      <c r="O20" s="568" t="s">
        <v>444</v>
      </c>
      <c r="P20" s="568"/>
      <c r="Q20" s="568"/>
      <c r="R20" s="568"/>
      <c r="S20" s="568"/>
      <c r="T20" s="568"/>
      <c r="U20" s="568" t="s">
        <v>444</v>
      </c>
      <c r="V20" s="568"/>
      <c r="W20" s="568"/>
      <c r="X20" s="568"/>
      <c r="Y20" s="568"/>
      <c r="Z20" s="568"/>
      <c r="AA20" s="566" t="s">
        <v>444</v>
      </c>
      <c r="AB20" s="566"/>
      <c r="AC20" s="566"/>
      <c r="AD20" s="566"/>
      <c r="AE20" s="566"/>
      <c r="AF20" s="566"/>
    </row>
    <row r="21" spans="1:32" ht="34.5" customHeight="1" thickTop="1" thickBot="1" x14ac:dyDescent="0.25">
      <c r="A21" s="563" t="s">
        <v>270</v>
      </c>
      <c r="B21" s="563"/>
      <c r="C21" s="563"/>
      <c r="D21" s="563"/>
      <c r="E21" s="563"/>
      <c r="F21" s="563"/>
      <c r="G21" s="563"/>
      <c r="H21" s="563"/>
      <c r="I21" s="563"/>
      <c r="J21" s="563"/>
      <c r="K21" s="564" t="s">
        <v>286</v>
      </c>
      <c r="L21" s="564"/>
      <c r="M21" s="564"/>
      <c r="N21" s="564"/>
      <c r="O21" s="568" t="s">
        <v>444</v>
      </c>
      <c r="P21" s="568"/>
      <c r="Q21" s="568"/>
      <c r="R21" s="568"/>
      <c r="S21" s="568"/>
      <c r="T21" s="568"/>
      <c r="U21" s="568" t="s">
        <v>444</v>
      </c>
      <c r="V21" s="568"/>
      <c r="W21" s="568"/>
      <c r="X21" s="568"/>
      <c r="Y21" s="568"/>
      <c r="Z21" s="568"/>
      <c r="AA21" s="566" t="s">
        <v>444</v>
      </c>
      <c r="AB21" s="566"/>
      <c r="AC21" s="566"/>
      <c r="AD21" s="566"/>
      <c r="AE21" s="566"/>
      <c r="AF21" s="566"/>
    </row>
    <row r="22" spans="1:32" ht="53.25" customHeight="1" thickTop="1" thickBot="1" x14ac:dyDescent="0.25">
      <c r="A22" s="563" t="s">
        <v>272</v>
      </c>
      <c r="B22" s="563"/>
      <c r="C22" s="563"/>
      <c r="D22" s="563"/>
      <c r="E22" s="563"/>
      <c r="F22" s="563"/>
      <c r="G22" s="563"/>
      <c r="H22" s="563"/>
      <c r="I22" s="563"/>
      <c r="J22" s="563"/>
      <c r="K22" s="564" t="s">
        <v>287</v>
      </c>
      <c r="L22" s="564"/>
      <c r="M22" s="564"/>
      <c r="N22" s="564"/>
      <c r="O22" s="568" t="s">
        <v>444</v>
      </c>
      <c r="P22" s="568"/>
      <c r="Q22" s="568"/>
      <c r="R22" s="568"/>
      <c r="S22" s="568"/>
      <c r="T22" s="568"/>
      <c r="U22" s="568" t="s">
        <v>444</v>
      </c>
      <c r="V22" s="568"/>
      <c r="W22" s="568"/>
      <c r="X22" s="568"/>
      <c r="Y22" s="568"/>
      <c r="Z22" s="568"/>
      <c r="AA22" s="566" t="s">
        <v>444</v>
      </c>
      <c r="AB22" s="566"/>
      <c r="AC22" s="566"/>
      <c r="AD22" s="566"/>
      <c r="AE22" s="566"/>
      <c r="AF22" s="566"/>
    </row>
    <row r="23" spans="1:32" ht="38.25" customHeight="1" thickTop="1" thickBot="1" x14ac:dyDescent="0.25">
      <c r="A23" s="563" t="s">
        <v>274</v>
      </c>
      <c r="B23" s="563"/>
      <c r="C23" s="563"/>
      <c r="D23" s="563"/>
      <c r="E23" s="563"/>
      <c r="F23" s="563"/>
      <c r="G23" s="563"/>
      <c r="H23" s="563"/>
      <c r="I23" s="563"/>
      <c r="J23" s="563"/>
      <c r="K23" s="564" t="s">
        <v>288</v>
      </c>
      <c r="L23" s="564"/>
      <c r="M23" s="564"/>
      <c r="N23" s="564"/>
      <c r="O23" s="568" t="s">
        <v>444</v>
      </c>
      <c r="P23" s="568"/>
      <c r="Q23" s="568"/>
      <c r="R23" s="568"/>
      <c r="S23" s="568"/>
      <c r="T23" s="568"/>
      <c r="U23" s="568" t="s">
        <v>444</v>
      </c>
      <c r="V23" s="568"/>
      <c r="W23" s="568"/>
      <c r="X23" s="568"/>
      <c r="Y23" s="568"/>
      <c r="Z23" s="568"/>
      <c r="AA23" s="566" t="s">
        <v>444</v>
      </c>
      <c r="AB23" s="566"/>
      <c r="AC23" s="566"/>
      <c r="AD23" s="566"/>
      <c r="AE23" s="566"/>
      <c r="AF23" s="566"/>
    </row>
    <row r="24" spans="1:32" ht="18.75" thickTop="1" thickBot="1" x14ac:dyDescent="0.25">
      <c r="A24" s="563" t="s">
        <v>276</v>
      </c>
      <c r="B24" s="563"/>
      <c r="C24" s="563"/>
      <c r="D24" s="563"/>
      <c r="E24" s="563"/>
      <c r="F24" s="563"/>
      <c r="G24" s="563"/>
      <c r="H24" s="563"/>
      <c r="I24" s="563"/>
      <c r="J24" s="563"/>
      <c r="K24" s="564" t="s">
        <v>289</v>
      </c>
      <c r="L24" s="564"/>
      <c r="M24" s="564"/>
      <c r="N24" s="564"/>
      <c r="O24" s="568" t="s">
        <v>444</v>
      </c>
      <c r="P24" s="568"/>
      <c r="Q24" s="568"/>
      <c r="R24" s="568"/>
      <c r="S24" s="568"/>
      <c r="T24" s="568"/>
      <c r="U24" s="568" t="s">
        <v>444</v>
      </c>
      <c r="V24" s="568"/>
      <c r="W24" s="568"/>
      <c r="X24" s="568"/>
      <c r="Y24" s="568"/>
      <c r="Z24" s="568"/>
      <c r="AA24" s="566" t="s">
        <v>444</v>
      </c>
      <c r="AB24" s="566"/>
      <c r="AC24" s="566"/>
      <c r="AD24" s="566"/>
      <c r="AE24" s="566"/>
      <c r="AF24" s="566"/>
    </row>
    <row r="25" spans="1:32" ht="18.75" thickTop="1" thickBot="1" x14ac:dyDescent="0.25">
      <c r="A25" s="563" t="s">
        <v>290</v>
      </c>
      <c r="B25" s="563"/>
      <c r="C25" s="563"/>
      <c r="D25" s="563"/>
      <c r="E25" s="563"/>
      <c r="F25" s="563"/>
      <c r="G25" s="563"/>
      <c r="H25" s="563"/>
      <c r="I25" s="563"/>
      <c r="J25" s="563"/>
      <c r="K25" s="564" t="s">
        <v>291</v>
      </c>
      <c r="L25" s="564"/>
      <c r="M25" s="564"/>
      <c r="N25" s="564"/>
      <c r="O25" s="568" t="s">
        <v>444</v>
      </c>
      <c r="P25" s="568"/>
      <c r="Q25" s="568"/>
      <c r="R25" s="568"/>
      <c r="S25" s="568"/>
      <c r="T25" s="568"/>
      <c r="U25" s="565">
        <v>4461010</v>
      </c>
      <c r="V25" s="565"/>
      <c r="W25" s="565"/>
      <c r="X25" s="565"/>
      <c r="Y25" s="565"/>
      <c r="Z25" s="565"/>
      <c r="AA25" s="566" t="s">
        <v>444</v>
      </c>
      <c r="AB25" s="566"/>
      <c r="AC25" s="566"/>
      <c r="AD25" s="566"/>
      <c r="AE25" s="566"/>
      <c r="AF25" s="566"/>
    </row>
    <row r="26" spans="1:32" ht="33" customHeight="1" thickTop="1" thickBot="1" x14ac:dyDescent="0.25">
      <c r="A26" s="563" t="s">
        <v>292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4" t="s">
        <v>293</v>
      </c>
      <c r="L26" s="564"/>
      <c r="M26" s="564"/>
      <c r="N26" s="564"/>
      <c r="O26" s="568" t="s">
        <v>444</v>
      </c>
      <c r="P26" s="568"/>
      <c r="Q26" s="568"/>
      <c r="R26" s="568"/>
      <c r="S26" s="568"/>
      <c r="T26" s="568"/>
      <c r="U26" s="568" t="s">
        <v>444</v>
      </c>
      <c r="V26" s="568"/>
      <c r="W26" s="568"/>
      <c r="X26" s="568"/>
      <c r="Y26" s="568"/>
      <c r="Z26" s="568"/>
      <c r="AA26" s="566" t="s">
        <v>444</v>
      </c>
      <c r="AB26" s="566"/>
      <c r="AC26" s="566"/>
      <c r="AD26" s="566"/>
      <c r="AE26" s="566"/>
      <c r="AF26" s="566"/>
    </row>
    <row r="27" spans="1:32" ht="34.5" customHeight="1" thickTop="1" thickBot="1" x14ac:dyDescent="0.25">
      <c r="A27" s="563" t="s">
        <v>270</v>
      </c>
      <c r="B27" s="563"/>
      <c r="C27" s="563"/>
      <c r="D27" s="563"/>
      <c r="E27" s="563"/>
      <c r="F27" s="563"/>
      <c r="G27" s="563"/>
      <c r="H27" s="563"/>
      <c r="I27" s="563"/>
      <c r="J27" s="563"/>
      <c r="K27" s="564" t="s">
        <v>294</v>
      </c>
      <c r="L27" s="564"/>
      <c r="M27" s="564"/>
      <c r="N27" s="564"/>
      <c r="O27" s="568" t="s">
        <v>444</v>
      </c>
      <c r="P27" s="568"/>
      <c r="Q27" s="568"/>
      <c r="R27" s="568"/>
      <c r="S27" s="568"/>
      <c r="T27" s="568"/>
      <c r="U27" s="568" t="s">
        <v>444</v>
      </c>
      <c r="V27" s="568"/>
      <c r="W27" s="568"/>
      <c r="X27" s="568"/>
      <c r="Y27" s="568"/>
      <c r="Z27" s="568"/>
      <c r="AA27" s="566" t="s">
        <v>444</v>
      </c>
      <c r="AB27" s="566"/>
      <c r="AC27" s="566"/>
      <c r="AD27" s="566"/>
      <c r="AE27" s="566"/>
      <c r="AF27" s="566"/>
    </row>
    <row r="28" spans="1:32" ht="50.25" customHeight="1" thickTop="1" thickBot="1" x14ac:dyDescent="0.25">
      <c r="A28" s="563" t="s">
        <v>272</v>
      </c>
      <c r="B28" s="563"/>
      <c r="C28" s="563"/>
      <c r="D28" s="563"/>
      <c r="E28" s="563"/>
      <c r="F28" s="563"/>
      <c r="G28" s="563"/>
      <c r="H28" s="563"/>
      <c r="I28" s="563"/>
      <c r="J28" s="563"/>
      <c r="K28" s="564" t="s">
        <v>295</v>
      </c>
      <c r="L28" s="564"/>
      <c r="M28" s="564"/>
      <c r="N28" s="564"/>
      <c r="O28" s="568" t="s">
        <v>444</v>
      </c>
      <c r="P28" s="568"/>
      <c r="Q28" s="568"/>
      <c r="R28" s="568"/>
      <c r="S28" s="568"/>
      <c r="T28" s="568"/>
      <c r="U28" s="568" t="s">
        <v>444</v>
      </c>
      <c r="V28" s="568"/>
      <c r="W28" s="568"/>
      <c r="X28" s="568"/>
      <c r="Y28" s="568"/>
      <c r="Z28" s="568"/>
      <c r="AA28" s="566" t="s">
        <v>444</v>
      </c>
      <c r="AB28" s="566"/>
      <c r="AC28" s="566"/>
      <c r="AD28" s="566"/>
      <c r="AE28" s="566"/>
      <c r="AF28" s="566"/>
    </row>
    <row r="29" spans="1:32" ht="40.5" customHeight="1" thickTop="1" thickBot="1" x14ac:dyDescent="0.25">
      <c r="A29" s="563" t="s">
        <v>274</v>
      </c>
      <c r="B29" s="563"/>
      <c r="C29" s="563"/>
      <c r="D29" s="563"/>
      <c r="E29" s="563"/>
      <c r="F29" s="563"/>
      <c r="G29" s="563"/>
      <c r="H29" s="563"/>
      <c r="I29" s="563"/>
      <c r="J29" s="563"/>
      <c r="K29" s="564" t="s">
        <v>296</v>
      </c>
      <c r="L29" s="564"/>
      <c r="M29" s="564"/>
      <c r="N29" s="564"/>
      <c r="O29" s="568" t="s">
        <v>444</v>
      </c>
      <c r="P29" s="568"/>
      <c r="Q29" s="568"/>
      <c r="R29" s="568"/>
      <c r="S29" s="568"/>
      <c r="T29" s="568"/>
      <c r="U29" s="568" t="s">
        <v>444</v>
      </c>
      <c r="V29" s="568"/>
      <c r="W29" s="568"/>
      <c r="X29" s="568"/>
      <c r="Y29" s="568"/>
      <c r="Z29" s="568"/>
      <c r="AA29" s="566" t="s">
        <v>444</v>
      </c>
      <c r="AB29" s="566"/>
      <c r="AC29" s="566"/>
      <c r="AD29" s="566"/>
      <c r="AE29" s="566"/>
      <c r="AF29" s="566"/>
    </row>
    <row r="30" spans="1:32" ht="18.75" thickTop="1" thickBot="1" x14ac:dyDescent="0.25">
      <c r="A30" s="563" t="s">
        <v>276</v>
      </c>
      <c r="B30" s="563"/>
      <c r="C30" s="563"/>
      <c r="D30" s="563"/>
      <c r="E30" s="563"/>
      <c r="F30" s="563"/>
      <c r="G30" s="563"/>
      <c r="H30" s="563"/>
      <c r="I30" s="563"/>
      <c r="J30" s="563"/>
      <c r="K30" s="564" t="s">
        <v>297</v>
      </c>
      <c r="L30" s="564"/>
      <c r="M30" s="564"/>
      <c r="N30" s="564"/>
      <c r="O30" s="568" t="s">
        <v>444</v>
      </c>
      <c r="P30" s="568"/>
      <c r="Q30" s="568"/>
      <c r="R30" s="568"/>
      <c r="S30" s="568"/>
      <c r="T30" s="568"/>
      <c r="U30" s="568" t="s">
        <v>444</v>
      </c>
      <c r="V30" s="568"/>
      <c r="W30" s="568"/>
      <c r="X30" s="568"/>
      <c r="Y30" s="568"/>
      <c r="Z30" s="568"/>
      <c r="AA30" s="566" t="s">
        <v>444</v>
      </c>
      <c r="AB30" s="566"/>
      <c r="AC30" s="566"/>
      <c r="AD30" s="566"/>
      <c r="AE30" s="566"/>
      <c r="AF30" s="566"/>
    </row>
    <row r="31" spans="1:32" ht="36" customHeight="1" thickTop="1" thickBot="1" x14ac:dyDescent="0.25">
      <c r="A31" s="563" t="s">
        <v>298</v>
      </c>
      <c r="B31" s="563"/>
      <c r="C31" s="563"/>
      <c r="D31" s="563"/>
      <c r="E31" s="563"/>
      <c r="F31" s="563"/>
      <c r="G31" s="563"/>
      <c r="H31" s="563"/>
      <c r="I31" s="563"/>
      <c r="J31" s="563"/>
      <c r="K31" s="564" t="s">
        <v>299</v>
      </c>
      <c r="L31" s="564"/>
      <c r="M31" s="564"/>
      <c r="N31" s="564"/>
      <c r="O31" s="568" t="s">
        <v>444</v>
      </c>
      <c r="P31" s="568"/>
      <c r="Q31" s="568"/>
      <c r="R31" s="568"/>
      <c r="S31" s="568"/>
      <c r="T31" s="568"/>
      <c r="U31" s="565">
        <v>4461010</v>
      </c>
      <c r="V31" s="565"/>
      <c r="W31" s="565"/>
      <c r="X31" s="565"/>
      <c r="Y31" s="565"/>
      <c r="Z31" s="565"/>
      <c r="AA31" s="566" t="s">
        <v>444</v>
      </c>
      <c r="AB31" s="566"/>
      <c r="AC31" s="566"/>
      <c r="AD31" s="566"/>
      <c r="AE31" s="566"/>
      <c r="AF31" s="566"/>
    </row>
    <row r="32" spans="1:32" ht="34.5" customHeight="1" thickTop="1" thickBot="1" x14ac:dyDescent="0.25">
      <c r="A32" s="563" t="s">
        <v>270</v>
      </c>
      <c r="B32" s="563"/>
      <c r="C32" s="563"/>
      <c r="D32" s="563"/>
      <c r="E32" s="563"/>
      <c r="F32" s="563"/>
      <c r="G32" s="563"/>
      <c r="H32" s="563"/>
      <c r="I32" s="563"/>
      <c r="J32" s="563"/>
      <c r="K32" s="564" t="s">
        <v>300</v>
      </c>
      <c r="L32" s="564"/>
      <c r="M32" s="564"/>
      <c r="N32" s="564"/>
      <c r="O32" s="568" t="s">
        <v>444</v>
      </c>
      <c r="P32" s="568"/>
      <c r="Q32" s="568"/>
      <c r="R32" s="568"/>
      <c r="S32" s="568"/>
      <c r="T32" s="568"/>
      <c r="U32" s="568" t="s">
        <v>444</v>
      </c>
      <c r="V32" s="568"/>
      <c r="W32" s="568"/>
      <c r="X32" s="568"/>
      <c r="Y32" s="568"/>
      <c r="Z32" s="568"/>
      <c r="AA32" s="566" t="s">
        <v>444</v>
      </c>
      <c r="AB32" s="566"/>
      <c r="AC32" s="566"/>
      <c r="AD32" s="566"/>
      <c r="AE32" s="566"/>
      <c r="AF32" s="566"/>
    </row>
    <row r="33" spans="1:32" ht="54" customHeight="1" thickTop="1" thickBot="1" x14ac:dyDescent="0.25">
      <c r="A33" s="563" t="s">
        <v>272</v>
      </c>
      <c r="B33" s="563"/>
      <c r="C33" s="563"/>
      <c r="D33" s="563"/>
      <c r="E33" s="563"/>
      <c r="F33" s="563"/>
      <c r="G33" s="563"/>
      <c r="H33" s="563"/>
      <c r="I33" s="563"/>
      <c r="J33" s="563"/>
      <c r="K33" s="564" t="s">
        <v>301</v>
      </c>
      <c r="L33" s="564"/>
      <c r="M33" s="564"/>
      <c r="N33" s="564"/>
      <c r="O33" s="568" t="s">
        <v>444</v>
      </c>
      <c r="P33" s="568"/>
      <c r="Q33" s="568"/>
      <c r="R33" s="568"/>
      <c r="S33" s="568"/>
      <c r="T33" s="568"/>
      <c r="U33" s="568" t="s">
        <v>444</v>
      </c>
      <c r="V33" s="568"/>
      <c r="W33" s="568"/>
      <c r="X33" s="568"/>
      <c r="Y33" s="568"/>
      <c r="Z33" s="568"/>
      <c r="AA33" s="566" t="s">
        <v>444</v>
      </c>
      <c r="AB33" s="566"/>
      <c r="AC33" s="566"/>
      <c r="AD33" s="566"/>
      <c r="AE33" s="566"/>
      <c r="AF33" s="566"/>
    </row>
    <row r="34" spans="1:32" ht="34.5" customHeight="1" thickTop="1" thickBot="1" x14ac:dyDescent="0.25">
      <c r="A34" s="563" t="s">
        <v>274</v>
      </c>
      <c r="B34" s="563"/>
      <c r="C34" s="563"/>
      <c r="D34" s="563"/>
      <c r="E34" s="563"/>
      <c r="F34" s="563"/>
      <c r="G34" s="563"/>
      <c r="H34" s="563"/>
      <c r="I34" s="563"/>
      <c r="J34" s="563"/>
      <c r="K34" s="564" t="s">
        <v>302</v>
      </c>
      <c r="L34" s="564"/>
      <c r="M34" s="564"/>
      <c r="N34" s="564"/>
      <c r="O34" s="568" t="s">
        <v>444</v>
      </c>
      <c r="P34" s="568"/>
      <c r="Q34" s="568"/>
      <c r="R34" s="568"/>
      <c r="S34" s="568"/>
      <c r="T34" s="568"/>
      <c r="U34" s="568" t="s">
        <v>444</v>
      </c>
      <c r="V34" s="568"/>
      <c r="W34" s="568"/>
      <c r="X34" s="568"/>
      <c r="Y34" s="568"/>
      <c r="Z34" s="568"/>
      <c r="AA34" s="566" t="s">
        <v>444</v>
      </c>
      <c r="AB34" s="566"/>
      <c r="AC34" s="566"/>
      <c r="AD34" s="566"/>
      <c r="AE34" s="566"/>
      <c r="AF34" s="566"/>
    </row>
    <row r="35" spans="1:32" ht="18.75" thickTop="1" thickBot="1" x14ac:dyDescent="0.25">
      <c r="A35" s="563" t="s">
        <v>276</v>
      </c>
      <c r="B35" s="563"/>
      <c r="C35" s="563"/>
      <c r="D35" s="563"/>
      <c r="E35" s="563"/>
      <c r="F35" s="563"/>
      <c r="G35" s="563"/>
      <c r="H35" s="563"/>
      <c r="I35" s="563"/>
      <c r="J35" s="563"/>
      <c r="K35" s="564" t="s">
        <v>303</v>
      </c>
      <c r="L35" s="564"/>
      <c r="M35" s="564"/>
      <c r="N35" s="564"/>
      <c r="O35" s="568" t="s">
        <v>444</v>
      </c>
      <c r="P35" s="568"/>
      <c r="Q35" s="568"/>
      <c r="R35" s="568"/>
      <c r="S35" s="568"/>
      <c r="T35" s="568"/>
      <c r="U35" s="565">
        <v>4461010</v>
      </c>
      <c r="V35" s="565"/>
      <c r="W35" s="565"/>
      <c r="X35" s="565"/>
      <c r="Y35" s="565"/>
      <c r="Z35" s="565"/>
      <c r="AA35" s="566" t="s">
        <v>444</v>
      </c>
      <c r="AB35" s="566"/>
      <c r="AC35" s="566"/>
      <c r="AD35" s="566"/>
      <c r="AE35" s="566"/>
      <c r="AF35" s="566"/>
    </row>
    <row r="36" spans="1:32" ht="18.75" thickTop="1" thickBot="1" x14ac:dyDescent="0.25">
      <c r="A36" s="563" t="s">
        <v>304</v>
      </c>
      <c r="B36" s="563"/>
      <c r="C36" s="563"/>
      <c r="D36" s="563"/>
      <c r="E36" s="563"/>
      <c r="F36" s="563"/>
      <c r="G36" s="563"/>
      <c r="H36" s="563"/>
      <c r="I36" s="563"/>
      <c r="J36" s="563"/>
      <c r="K36" s="564" t="s">
        <v>305</v>
      </c>
      <c r="L36" s="564"/>
      <c r="M36" s="564"/>
      <c r="N36" s="564"/>
      <c r="O36" s="568" t="s">
        <v>444</v>
      </c>
      <c r="P36" s="568"/>
      <c r="Q36" s="568"/>
      <c r="R36" s="568"/>
      <c r="S36" s="568"/>
      <c r="T36" s="568"/>
      <c r="U36" s="568" t="s">
        <v>444</v>
      </c>
      <c r="V36" s="568"/>
      <c r="W36" s="568"/>
      <c r="X36" s="568"/>
      <c r="Y36" s="568"/>
      <c r="Z36" s="568"/>
      <c r="AA36" s="566" t="s">
        <v>444</v>
      </c>
      <c r="AB36" s="566"/>
      <c r="AC36" s="566"/>
      <c r="AD36" s="566"/>
      <c r="AE36" s="566"/>
      <c r="AF36" s="566"/>
    </row>
    <row r="37" spans="1:32" ht="37.5" customHeight="1" thickTop="1" thickBot="1" x14ac:dyDescent="0.25">
      <c r="A37" s="563" t="s">
        <v>270</v>
      </c>
      <c r="B37" s="563"/>
      <c r="C37" s="563"/>
      <c r="D37" s="563"/>
      <c r="E37" s="563"/>
      <c r="F37" s="563"/>
      <c r="G37" s="563"/>
      <c r="H37" s="563"/>
      <c r="I37" s="563"/>
      <c r="J37" s="563"/>
      <c r="K37" s="564" t="s">
        <v>306</v>
      </c>
      <c r="L37" s="564"/>
      <c r="M37" s="564"/>
      <c r="N37" s="564"/>
      <c r="O37" s="568" t="s">
        <v>444</v>
      </c>
      <c r="P37" s="568"/>
      <c r="Q37" s="568"/>
      <c r="R37" s="568"/>
      <c r="S37" s="568"/>
      <c r="T37" s="568"/>
      <c r="U37" s="568" t="s">
        <v>444</v>
      </c>
      <c r="V37" s="568"/>
      <c r="W37" s="568"/>
      <c r="X37" s="568"/>
      <c r="Y37" s="568"/>
      <c r="Z37" s="568"/>
      <c r="AA37" s="566" t="s">
        <v>444</v>
      </c>
      <c r="AB37" s="566"/>
      <c r="AC37" s="566"/>
      <c r="AD37" s="566"/>
      <c r="AE37" s="566"/>
      <c r="AF37" s="566"/>
    </row>
    <row r="38" spans="1:32" ht="54" customHeight="1" thickTop="1" thickBot="1" x14ac:dyDescent="0.25">
      <c r="A38" s="563" t="s">
        <v>272</v>
      </c>
      <c r="B38" s="563"/>
      <c r="C38" s="563"/>
      <c r="D38" s="563"/>
      <c r="E38" s="563"/>
      <c r="F38" s="563"/>
      <c r="G38" s="563"/>
      <c r="H38" s="563"/>
      <c r="I38" s="563"/>
      <c r="J38" s="563"/>
      <c r="K38" s="564" t="s">
        <v>307</v>
      </c>
      <c r="L38" s="564"/>
      <c r="M38" s="564"/>
      <c r="N38" s="564"/>
      <c r="O38" s="568" t="s">
        <v>444</v>
      </c>
      <c r="P38" s="568"/>
      <c r="Q38" s="568"/>
      <c r="R38" s="568"/>
      <c r="S38" s="568"/>
      <c r="T38" s="568"/>
      <c r="U38" s="568" t="s">
        <v>444</v>
      </c>
      <c r="V38" s="568"/>
      <c r="W38" s="568"/>
      <c r="X38" s="568"/>
      <c r="Y38" s="568"/>
      <c r="Z38" s="568"/>
      <c r="AA38" s="566" t="s">
        <v>444</v>
      </c>
      <c r="AB38" s="566"/>
      <c r="AC38" s="566"/>
      <c r="AD38" s="566"/>
      <c r="AE38" s="566"/>
      <c r="AF38" s="566"/>
    </row>
    <row r="39" spans="1:32" ht="37.5" customHeight="1" thickTop="1" thickBot="1" x14ac:dyDescent="0.25">
      <c r="A39" s="563" t="s">
        <v>274</v>
      </c>
      <c r="B39" s="563"/>
      <c r="C39" s="563"/>
      <c r="D39" s="563"/>
      <c r="E39" s="563"/>
      <c r="F39" s="563"/>
      <c r="G39" s="563"/>
      <c r="H39" s="563"/>
      <c r="I39" s="563"/>
      <c r="J39" s="563"/>
      <c r="K39" s="564" t="s">
        <v>308</v>
      </c>
      <c r="L39" s="564"/>
      <c r="M39" s="564"/>
      <c r="N39" s="564"/>
      <c r="O39" s="568" t="s">
        <v>444</v>
      </c>
      <c r="P39" s="568"/>
      <c r="Q39" s="568"/>
      <c r="R39" s="568"/>
      <c r="S39" s="568"/>
      <c r="T39" s="568"/>
      <c r="U39" s="568" t="s">
        <v>444</v>
      </c>
      <c r="V39" s="568"/>
      <c r="W39" s="568"/>
      <c r="X39" s="568"/>
      <c r="Y39" s="568"/>
      <c r="Z39" s="568"/>
      <c r="AA39" s="566" t="s">
        <v>444</v>
      </c>
      <c r="AB39" s="566"/>
      <c r="AC39" s="566"/>
      <c r="AD39" s="566"/>
      <c r="AE39" s="566"/>
      <c r="AF39" s="566"/>
    </row>
    <row r="40" spans="1:32" ht="18.75" thickTop="1" thickBot="1" x14ac:dyDescent="0.25">
      <c r="A40" s="563" t="s">
        <v>276</v>
      </c>
      <c r="B40" s="563"/>
      <c r="C40" s="563"/>
      <c r="D40" s="563"/>
      <c r="E40" s="563"/>
      <c r="F40" s="563"/>
      <c r="G40" s="563"/>
      <c r="H40" s="563"/>
      <c r="I40" s="563"/>
      <c r="J40" s="563"/>
      <c r="K40" s="564" t="s">
        <v>309</v>
      </c>
      <c r="L40" s="564"/>
      <c r="M40" s="564"/>
      <c r="N40" s="564"/>
      <c r="O40" s="568" t="s">
        <v>444</v>
      </c>
      <c r="P40" s="568"/>
      <c r="Q40" s="568"/>
      <c r="R40" s="568"/>
      <c r="S40" s="568"/>
      <c r="T40" s="568"/>
      <c r="U40" s="568" t="s">
        <v>444</v>
      </c>
      <c r="V40" s="568"/>
      <c r="W40" s="568"/>
      <c r="X40" s="568"/>
      <c r="Y40" s="568"/>
      <c r="Z40" s="568"/>
      <c r="AA40" s="566" t="s">
        <v>444</v>
      </c>
      <c r="AB40" s="566"/>
      <c r="AC40" s="566"/>
      <c r="AD40" s="566"/>
      <c r="AE40" s="566"/>
      <c r="AF40" s="566"/>
    </row>
    <row r="41" spans="1:32" ht="18.75" thickTop="1" thickBot="1" x14ac:dyDescent="0.25">
      <c r="A41" s="563" t="s">
        <v>310</v>
      </c>
      <c r="B41" s="563"/>
      <c r="C41" s="563"/>
      <c r="D41" s="563"/>
      <c r="E41" s="563"/>
      <c r="F41" s="563"/>
      <c r="G41" s="563"/>
      <c r="H41" s="563"/>
      <c r="I41" s="563"/>
      <c r="J41" s="563"/>
      <c r="K41" s="564" t="s">
        <v>311</v>
      </c>
      <c r="L41" s="564"/>
      <c r="M41" s="564"/>
      <c r="N41" s="564"/>
      <c r="O41" s="568" t="s">
        <v>444</v>
      </c>
      <c r="P41" s="568"/>
      <c r="Q41" s="568"/>
      <c r="R41" s="568"/>
      <c r="S41" s="568"/>
      <c r="T41" s="568"/>
      <c r="U41" s="568" t="s">
        <v>444</v>
      </c>
      <c r="V41" s="568"/>
      <c r="W41" s="568"/>
      <c r="X41" s="568"/>
      <c r="Y41" s="568"/>
      <c r="Z41" s="568"/>
      <c r="AA41" s="566" t="s">
        <v>444</v>
      </c>
      <c r="AB41" s="566"/>
      <c r="AC41" s="566"/>
      <c r="AD41" s="566"/>
      <c r="AE41" s="566"/>
      <c r="AF41" s="566"/>
    </row>
    <row r="42" spans="1:32" ht="30.75" customHeight="1" thickTop="1" thickBot="1" x14ac:dyDescent="0.25">
      <c r="A42" s="563" t="s">
        <v>270</v>
      </c>
      <c r="B42" s="563"/>
      <c r="C42" s="563"/>
      <c r="D42" s="563"/>
      <c r="E42" s="563"/>
      <c r="F42" s="563"/>
      <c r="G42" s="563"/>
      <c r="H42" s="563"/>
      <c r="I42" s="563"/>
      <c r="J42" s="563"/>
      <c r="K42" s="564" t="s">
        <v>312</v>
      </c>
      <c r="L42" s="564"/>
      <c r="M42" s="564"/>
      <c r="N42" s="564"/>
      <c r="O42" s="568" t="s">
        <v>444</v>
      </c>
      <c r="P42" s="568"/>
      <c r="Q42" s="568"/>
      <c r="R42" s="568"/>
      <c r="S42" s="568"/>
      <c r="T42" s="568"/>
      <c r="U42" s="568" t="s">
        <v>444</v>
      </c>
      <c r="V42" s="568"/>
      <c r="W42" s="568"/>
      <c r="X42" s="568"/>
      <c r="Y42" s="568"/>
      <c r="Z42" s="568"/>
      <c r="AA42" s="566" t="s">
        <v>444</v>
      </c>
      <c r="AB42" s="566"/>
      <c r="AC42" s="566"/>
      <c r="AD42" s="566"/>
      <c r="AE42" s="566"/>
      <c r="AF42" s="566"/>
    </row>
    <row r="43" spans="1:32" ht="52.5" customHeight="1" thickTop="1" thickBot="1" x14ac:dyDescent="0.25">
      <c r="A43" s="563" t="s">
        <v>272</v>
      </c>
      <c r="B43" s="563"/>
      <c r="C43" s="563"/>
      <c r="D43" s="563"/>
      <c r="E43" s="563"/>
      <c r="F43" s="563"/>
      <c r="G43" s="563"/>
      <c r="H43" s="563"/>
      <c r="I43" s="563"/>
      <c r="J43" s="563"/>
      <c r="K43" s="564" t="s">
        <v>313</v>
      </c>
      <c r="L43" s="564"/>
      <c r="M43" s="564"/>
      <c r="N43" s="564"/>
      <c r="O43" s="568" t="s">
        <v>444</v>
      </c>
      <c r="P43" s="568"/>
      <c r="Q43" s="568"/>
      <c r="R43" s="568"/>
      <c r="S43" s="568"/>
      <c r="T43" s="568"/>
      <c r="U43" s="568" t="s">
        <v>444</v>
      </c>
      <c r="V43" s="568"/>
      <c r="W43" s="568"/>
      <c r="X43" s="568"/>
      <c r="Y43" s="568"/>
      <c r="Z43" s="568"/>
      <c r="AA43" s="566" t="s">
        <v>444</v>
      </c>
      <c r="AB43" s="566"/>
      <c r="AC43" s="566"/>
      <c r="AD43" s="566"/>
      <c r="AE43" s="566"/>
      <c r="AF43" s="566"/>
    </row>
    <row r="44" spans="1:32" ht="37.5" customHeight="1" thickTop="1" thickBot="1" x14ac:dyDescent="0.25">
      <c r="A44" s="563" t="s">
        <v>274</v>
      </c>
      <c r="B44" s="563"/>
      <c r="C44" s="563"/>
      <c r="D44" s="563"/>
      <c r="E44" s="563"/>
      <c r="F44" s="563"/>
      <c r="G44" s="563"/>
      <c r="H44" s="563"/>
      <c r="I44" s="563"/>
      <c r="J44" s="563"/>
      <c r="K44" s="564" t="s">
        <v>314</v>
      </c>
      <c r="L44" s="564"/>
      <c r="M44" s="564"/>
      <c r="N44" s="564"/>
      <c r="O44" s="568" t="s">
        <v>444</v>
      </c>
      <c r="P44" s="568"/>
      <c r="Q44" s="568"/>
      <c r="R44" s="568"/>
      <c r="S44" s="568"/>
      <c r="T44" s="568"/>
      <c r="U44" s="568" t="s">
        <v>444</v>
      </c>
      <c r="V44" s="568"/>
      <c r="W44" s="568"/>
      <c r="X44" s="568"/>
      <c r="Y44" s="568"/>
      <c r="Z44" s="568"/>
      <c r="AA44" s="566" t="s">
        <v>444</v>
      </c>
      <c r="AB44" s="566"/>
      <c r="AC44" s="566"/>
      <c r="AD44" s="566"/>
      <c r="AE44" s="566"/>
      <c r="AF44" s="566"/>
    </row>
    <row r="45" spans="1:32" ht="18.75" thickTop="1" thickBot="1" x14ac:dyDescent="0.25">
      <c r="A45" s="563" t="s">
        <v>276</v>
      </c>
      <c r="B45" s="563"/>
      <c r="C45" s="563"/>
      <c r="D45" s="563"/>
      <c r="E45" s="563"/>
      <c r="F45" s="563"/>
      <c r="G45" s="563"/>
      <c r="H45" s="563"/>
      <c r="I45" s="563"/>
      <c r="J45" s="563"/>
      <c r="K45" s="564" t="s">
        <v>315</v>
      </c>
      <c r="L45" s="564"/>
      <c r="M45" s="564"/>
      <c r="N45" s="564"/>
      <c r="O45" s="568" t="s">
        <v>444</v>
      </c>
      <c r="P45" s="568"/>
      <c r="Q45" s="568"/>
      <c r="R45" s="568"/>
      <c r="S45" s="568"/>
      <c r="T45" s="568"/>
      <c r="U45" s="568" t="s">
        <v>444</v>
      </c>
      <c r="V45" s="568"/>
      <c r="W45" s="568"/>
      <c r="X45" s="568"/>
      <c r="Y45" s="568"/>
      <c r="Z45" s="568"/>
      <c r="AA45" s="566" t="s">
        <v>444</v>
      </c>
      <c r="AB45" s="566"/>
      <c r="AC45" s="566"/>
      <c r="AD45" s="566"/>
      <c r="AE45" s="566"/>
      <c r="AF45" s="566"/>
    </row>
    <row r="46" spans="1:32" ht="36.75" customHeight="1" thickTop="1" thickBot="1" x14ac:dyDescent="0.25">
      <c r="A46" s="563" t="s">
        <v>316</v>
      </c>
      <c r="B46" s="563"/>
      <c r="C46" s="563"/>
      <c r="D46" s="563"/>
      <c r="E46" s="563"/>
      <c r="F46" s="563"/>
      <c r="G46" s="563"/>
      <c r="H46" s="563"/>
      <c r="I46" s="563"/>
      <c r="J46" s="563"/>
      <c r="K46" s="564" t="s">
        <v>317</v>
      </c>
      <c r="L46" s="564"/>
      <c r="M46" s="564"/>
      <c r="N46" s="564"/>
      <c r="O46" s="568" t="s">
        <v>444</v>
      </c>
      <c r="P46" s="568"/>
      <c r="Q46" s="568"/>
      <c r="R46" s="568"/>
      <c r="S46" s="568"/>
      <c r="T46" s="568"/>
      <c r="U46" s="568" t="s">
        <v>444</v>
      </c>
      <c r="V46" s="568"/>
      <c r="W46" s="568"/>
      <c r="X46" s="568"/>
      <c r="Y46" s="568"/>
      <c r="Z46" s="568"/>
      <c r="AA46" s="566" t="s">
        <v>444</v>
      </c>
      <c r="AB46" s="566"/>
      <c r="AC46" s="566"/>
      <c r="AD46" s="566"/>
      <c r="AE46" s="566"/>
      <c r="AF46" s="566"/>
    </row>
    <row r="47" spans="1:32" ht="36" customHeight="1" thickTop="1" thickBot="1" x14ac:dyDescent="0.25">
      <c r="A47" s="563" t="s">
        <v>270</v>
      </c>
      <c r="B47" s="563"/>
      <c r="C47" s="563"/>
      <c r="D47" s="563"/>
      <c r="E47" s="563"/>
      <c r="F47" s="563"/>
      <c r="G47" s="563"/>
      <c r="H47" s="563"/>
      <c r="I47" s="563"/>
      <c r="J47" s="563"/>
      <c r="K47" s="564" t="s">
        <v>318</v>
      </c>
      <c r="L47" s="564"/>
      <c r="M47" s="564"/>
      <c r="N47" s="564"/>
      <c r="O47" s="568" t="s">
        <v>444</v>
      </c>
      <c r="P47" s="568"/>
      <c r="Q47" s="568"/>
      <c r="R47" s="568"/>
      <c r="S47" s="568"/>
      <c r="T47" s="568"/>
      <c r="U47" s="568" t="s">
        <v>444</v>
      </c>
      <c r="V47" s="568"/>
      <c r="W47" s="568"/>
      <c r="X47" s="568"/>
      <c r="Y47" s="568"/>
      <c r="Z47" s="568"/>
      <c r="AA47" s="566" t="s">
        <v>444</v>
      </c>
      <c r="AB47" s="566"/>
      <c r="AC47" s="566"/>
      <c r="AD47" s="566"/>
      <c r="AE47" s="566"/>
      <c r="AF47" s="566"/>
    </row>
    <row r="48" spans="1:32" ht="53.25" customHeight="1" thickTop="1" thickBot="1" x14ac:dyDescent="0.25">
      <c r="A48" s="563" t="s">
        <v>272</v>
      </c>
      <c r="B48" s="563"/>
      <c r="C48" s="563"/>
      <c r="D48" s="563"/>
      <c r="E48" s="563"/>
      <c r="F48" s="563"/>
      <c r="G48" s="563"/>
      <c r="H48" s="563"/>
      <c r="I48" s="563"/>
      <c r="J48" s="563"/>
      <c r="K48" s="564" t="s">
        <v>319</v>
      </c>
      <c r="L48" s="564"/>
      <c r="M48" s="564"/>
      <c r="N48" s="564"/>
      <c r="O48" s="568" t="s">
        <v>444</v>
      </c>
      <c r="P48" s="568"/>
      <c r="Q48" s="568"/>
      <c r="R48" s="568"/>
      <c r="S48" s="568"/>
      <c r="T48" s="568"/>
      <c r="U48" s="568" t="s">
        <v>444</v>
      </c>
      <c r="V48" s="568"/>
      <c r="W48" s="568"/>
      <c r="X48" s="568"/>
      <c r="Y48" s="568"/>
      <c r="Z48" s="568"/>
      <c r="AA48" s="566" t="s">
        <v>444</v>
      </c>
      <c r="AB48" s="566"/>
      <c r="AC48" s="566"/>
      <c r="AD48" s="566"/>
      <c r="AE48" s="566"/>
      <c r="AF48" s="566"/>
    </row>
    <row r="49" spans="1:32" ht="36.75" customHeight="1" thickTop="1" thickBot="1" x14ac:dyDescent="0.25">
      <c r="A49" s="563" t="s">
        <v>274</v>
      </c>
      <c r="B49" s="563"/>
      <c r="C49" s="563"/>
      <c r="D49" s="563"/>
      <c r="E49" s="563"/>
      <c r="F49" s="563"/>
      <c r="G49" s="563"/>
      <c r="H49" s="563"/>
      <c r="I49" s="563"/>
      <c r="J49" s="563"/>
      <c r="K49" s="564" t="s">
        <v>320</v>
      </c>
      <c r="L49" s="564"/>
      <c r="M49" s="564"/>
      <c r="N49" s="564"/>
      <c r="O49" s="568" t="s">
        <v>444</v>
      </c>
      <c r="P49" s="568"/>
      <c r="Q49" s="568"/>
      <c r="R49" s="568"/>
      <c r="S49" s="568"/>
      <c r="T49" s="568"/>
      <c r="U49" s="568" t="s">
        <v>444</v>
      </c>
      <c r="V49" s="568"/>
      <c r="W49" s="568"/>
      <c r="X49" s="568"/>
      <c r="Y49" s="568"/>
      <c r="Z49" s="568"/>
      <c r="AA49" s="566" t="s">
        <v>444</v>
      </c>
      <c r="AB49" s="566"/>
      <c r="AC49" s="566"/>
      <c r="AD49" s="566"/>
      <c r="AE49" s="566"/>
      <c r="AF49" s="566"/>
    </row>
    <row r="50" spans="1:32" ht="18.75" thickTop="1" thickBot="1" x14ac:dyDescent="0.25">
      <c r="A50" s="563" t="s">
        <v>276</v>
      </c>
      <c r="B50" s="563"/>
      <c r="C50" s="563"/>
      <c r="D50" s="563"/>
      <c r="E50" s="563"/>
      <c r="F50" s="563"/>
      <c r="G50" s="563"/>
      <c r="H50" s="563"/>
      <c r="I50" s="563"/>
      <c r="J50" s="563"/>
      <c r="K50" s="564" t="s">
        <v>321</v>
      </c>
      <c r="L50" s="564"/>
      <c r="M50" s="564"/>
      <c r="N50" s="564"/>
      <c r="O50" s="568" t="s">
        <v>444</v>
      </c>
      <c r="P50" s="568"/>
      <c r="Q50" s="568"/>
      <c r="R50" s="568"/>
      <c r="S50" s="568"/>
      <c r="T50" s="568"/>
      <c r="U50" s="568" t="s">
        <v>444</v>
      </c>
      <c r="V50" s="568"/>
      <c r="W50" s="568"/>
      <c r="X50" s="568"/>
      <c r="Y50" s="568"/>
      <c r="Z50" s="568"/>
      <c r="AA50" s="566" t="s">
        <v>444</v>
      </c>
      <c r="AB50" s="566"/>
      <c r="AC50" s="566"/>
      <c r="AD50" s="566"/>
      <c r="AE50" s="566"/>
      <c r="AF50" s="566"/>
    </row>
    <row r="51" spans="1:32" ht="39" customHeight="1" thickTop="1" thickBot="1" x14ac:dyDescent="0.25">
      <c r="A51" s="563" t="s">
        <v>322</v>
      </c>
      <c r="B51" s="563"/>
      <c r="C51" s="563"/>
      <c r="D51" s="563"/>
      <c r="E51" s="563"/>
      <c r="F51" s="563"/>
      <c r="G51" s="563"/>
      <c r="H51" s="563"/>
      <c r="I51" s="563"/>
      <c r="J51" s="563"/>
      <c r="K51" s="564" t="s">
        <v>323</v>
      </c>
      <c r="L51" s="564"/>
      <c r="M51" s="564"/>
      <c r="N51" s="564"/>
      <c r="O51" s="568" t="s">
        <v>444</v>
      </c>
      <c r="P51" s="568"/>
      <c r="Q51" s="568"/>
      <c r="R51" s="568"/>
      <c r="S51" s="568"/>
      <c r="T51" s="568"/>
      <c r="U51" s="568" t="s">
        <v>444</v>
      </c>
      <c r="V51" s="568"/>
      <c r="W51" s="568"/>
      <c r="X51" s="568"/>
      <c r="Y51" s="568"/>
      <c r="Z51" s="568"/>
      <c r="AA51" s="566" t="s">
        <v>444</v>
      </c>
      <c r="AB51" s="566"/>
      <c r="AC51" s="566"/>
      <c r="AD51" s="566"/>
      <c r="AE51" s="566"/>
      <c r="AF51" s="566"/>
    </row>
    <row r="52" spans="1:32" ht="18.75" thickTop="1" thickBot="1" x14ac:dyDescent="0.25">
      <c r="A52" s="563" t="s">
        <v>324</v>
      </c>
      <c r="B52" s="563"/>
      <c r="C52" s="563"/>
      <c r="D52" s="563"/>
      <c r="E52" s="563"/>
      <c r="F52" s="563"/>
      <c r="G52" s="563"/>
      <c r="H52" s="563"/>
      <c r="I52" s="563"/>
      <c r="J52" s="563"/>
      <c r="K52" s="564" t="s">
        <v>325</v>
      </c>
      <c r="L52" s="564"/>
      <c r="M52" s="564"/>
      <c r="N52" s="564"/>
      <c r="O52" s="568" t="s">
        <v>444</v>
      </c>
      <c r="P52" s="568"/>
      <c r="Q52" s="568"/>
      <c r="R52" s="568"/>
      <c r="S52" s="568"/>
      <c r="T52" s="568"/>
      <c r="U52" s="568" t="s">
        <v>444</v>
      </c>
      <c r="V52" s="568"/>
      <c r="W52" s="568"/>
      <c r="X52" s="568"/>
      <c r="Y52" s="568"/>
      <c r="Z52" s="568"/>
      <c r="AA52" s="566" t="s">
        <v>444</v>
      </c>
      <c r="AB52" s="566"/>
      <c r="AC52" s="566"/>
      <c r="AD52" s="566"/>
      <c r="AE52" s="566"/>
      <c r="AF52" s="566"/>
    </row>
    <row r="53" spans="1:32" ht="35.25" customHeight="1" thickTop="1" thickBot="1" x14ac:dyDescent="0.25">
      <c r="A53" s="563" t="s">
        <v>270</v>
      </c>
      <c r="B53" s="563"/>
      <c r="C53" s="563"/>
      <c r="D53" s="563"/>
      <c r="E53" s="563"/>
      <c r="F53" s="563"/>
      <c r="G53" s="563"/>
      <c r="H53" s="563"/>
      <c r="I53" s="563"/>
      <c r="J53" s="563"/>
      <c r="K53" s="564" t="s">
        <v>326</v>
      </c>
      <c r="L53" s="564"/>
      <c r="M53" s="564"/>
      <c r="N53" s="564"/>
      <c r="O53" s="568" t="s">
        <v>444</v>
      </c>
      <c r="P53" s="568"/>
      <c r="Q53" s="568"/>
      <c r="R53" s="568"/>
      <c r="S53" s="568"/>
      <c r="T53" s="568"/>
      <c r="U53" s="568" t="s">
        <v>444</v>
      </c>
      <c r="V53" s="568"/>
      <c r="W53" s="568"/>
      <c r="X53" s="568"/>
      <c r="Y53" s="568"/>
      <c r="Z53" s="568"/>
      <c r="AA53" s="566" t="s">
        <v>444</v>
      </c>
      <c r="AB53" s="566"/>
      <c r="AC53" s="566"/>
      <c r="AD53" s="566"/>
      <c r="AE53" s="566"/>
      <c r="AF53" s="566"/>
    </row>
    <row r="54" spans="1:32" ht="49.5" customHeight="1" thickTop="1" thickBot="1" x14ac:dyDescent="0.25">
      <c r="A54" s="563" t="s">
        <v>272</v>
      </c>
      <c r="B54" s="563"/>
      <c r="C54" s="563"/>
      <c r="D54" s="563"/>
      <c r="E54" s="563"/>
      <c r="F54" s="563"/>
      <c r="G54" s="563"/>
      <c r="H54" s="563"/>
      <c r="I54" s="563"/>
      <c r="J54" s="563"/>
      <c r="K54" s="564" t="s">
        <v>327</v>
      </c>
      <c r="L54" s="564"/>
      <c r="M54" s="564"/>
      <c r="N54" s="564"/>
      <c r="O54" s="568" t="s">
        <v>444</v>
      </c>
      <c r="P54" s="568"/>
      <c r="Q54" s="568"/>
      <c r="R54" s="568"/>
      <c r="S54" s="568"/>
      <c r="T54" s="568"/>
      <c r="U54" s="568" t="s">
        <v>444</v>
      </c>
      <c r="V54" s="568"/>
      <c r="W54" s="568"/>
      <c r="X54" s="568"/>
      <c r="Y54" s="568"/>
      <c r="Z54" s="568"/>
      <c r="AA54" s="566" t="s">
        <v>444</v>
      </c>
      <c r="AB54" s="566"/>
      <c r="AC54" s="566"/>
      <c r="AD54" s="566"/>
      <c r="AE54" s="566"/>
      <c r="AF54" s="566"/>
    </row>
    <row r="55" spans="1:32" ht="39.75" customHeight="1" thickTop="1" thickBot="1" x14ac:dyDescent="0.25">
      <c r="A55" s="563" t="s">
        <v>274</v>
      </c>
      <c r="B55" s="563"/>
      <c r="C55" s="563"/>
      <c r="D55" s="563"/>
      <c r="E55" s="563"/>
      <c r="F55" s="563"/>
      <c r="G55" s="563"/>
      <c r="H55" s="563"/>
      <c r="I55" s="563"/>
      <c r="J55" s="563"/>
      <c r="K55" s="564" t="s">
        <v>328</v>
      </c>
      <c r="L55" s="564"/>
      <c r="M55" s="564"/>
      <c r="N55" s="564"/>
      <c r="O55" s="568" t="s">
        <v>444</v>
      </c>
      <c r="P55" s="568"/>
      <c r="Q55" s="568"/>
      <c r="R55" s="568"/>
      <c r="S55" s="568"/>
      <c r="T55" s="568"/>
      <c r="U55" s="568" t="s">
        <v>444</v>
      </c>
      <c r="V55" s="568"/>
      <c r="W55" s="568"/>
      <c r="X55" s="568"/>
      <c r="Y55" s="568"/>
      <c r="Z55" s="568"/>
      <c r="AA55" s="566" t="s">
        <v>444</v>
      </c>
      <c r="AB55" s="566"/>
      <c r="AC55" s="566"/>
      <c r="AD55" s="566"/>
      <c r="AE55" s="566"/>
      <c r="AF55" s="566"/>
    </row>
    <row r="56" spans="1:32" ht="18.75" thickTop="1" thickBot="1" x14ac:dyDescent="0.25">
      <c r="A56" s="563" t="s">
        <v>276</v>
      </c>
      <c r="B56" s="563"/>
      <c r="C56" s="563"/>
      <c r="D56" s="563"/>
      <c r="E56" s="563"/>
      <c r="F56" s="563"/>
      <c r="G56" s="563"/>
      <c r="H56" s="563"/>
      <c r="I56" s="563"/>
      <c r="J56" s="563"/>
      <c r="K56" s="564" t="s">
        <v>329</v>
      </c>
      <c r="L56" s="564"/>
      <c r="M56" s="564"/>
      <c r="N56" s="564"/>
      <c r="O56" s="568" t="s">
        <v>444</v>
      </c>
      <c r="P56" s="568"/>
      <c r="Q56" s="568"/>
      <c r="R56" s="568"/>
      <c r="S56" s="568"/>
      <c r="T56" s="568"/>
      <c r="U56" s="568" t="s">
        <v>444</v>
      </c>
      <c r="V56" s="568"/>
      <c r="W56" s="568"/>
      <c r="X56" s="568"/>
      <c r="Y56" s="568"/>
      <c r="Z56" s="568"/>
      <c r="AA56" s="566" t="s">
        <v>444</v>
      </c>
      <c r="AB56" s="566"/>
      <c r="AC56" s="566"/>
      <c r="AD56" s="566"/>
      <c r="AE56" s="566"/>
      <c r="AF56" s="566"/>
    </row>
    <row r="57" spans="1:32" ht="35.25" customHeight="1" thickTop="1" thickBot="1" x14ac:dyDescent="0.25">
      <c r="A57" s="563" t="s">
        <v>330</v>
      </c>
      <c r="B57" s="563"/>
      <c r="C57" s="563"/>
      <c r="D57" s="563"/>
      <c r="E57" s="563"/>
      <c r="F57" s="563"/>
      <c r="G57" s="563"/>
      <c r="H57" s="563"/>
      <c r="I57" s="563"/>
      <c r="J57" s="563"/>
      <c r="K57" s="564" t="s">
        <v>331</v>
      </c>
      <c r="L57" s="564"/>
      <c r="M57" s="564"/>
      <c r="N57" s="564"/>
      <c r="O57" s="568" t="s">
        <v>444</v>
      </c>
      <c r="P57" s="568"/>
      <c r="Q57" s="568"/>
      <c r="R57" s="568"/>
      <c r="S57" s="568"/>
      <c r="T57" s="568"/>
      <c r="U57" s="568" t="s">
        <v>444</v>
      </c>
      <c r="V57" s="568"/>
      <c r="W57" s="568"/>
      <c r="X57" s="568"/>
      <c r="Y57" s="568"/>
      <c r="Z57" s="568"/>
      <c r="AA57" s="566" t="s">
        <v>444</v>
      </c>
      <c r="AB57" s="566"/>
      <c r="AC57" s="566"/>
      <c r="AD57" s="566"/>
      <c r="AE57" s="566"/>
      <c r="AF57" s="566"/>
    </row>
    <row r="58" spans="1:32" ht="36" customHeight="1" thickTop="1" thickBot="1" x14ac:dyDescent="0.25">
      <c r="A58" s="563" t="s">
        <v>270</v>
      </c>
      <c r="B58" s="563"/>
      <c r="C58" s="563"/>
      <c r="D58" s="563"/>
      <c r="E58" s="563"/>
      <c r="F58" s="563"/>
      <c r="G58" s="563"/>
      <c r="H58" s="563"/>
      <c r="I58" s="563"/>
      <c r="J58" s="563"/>
      <c r="K58" s="564" t="s">
        <v>332</v>
      </c>
      <c r="L58" s="564"/>
      <c r="M58" s="564"/>
      <c r="N58" s="564"/>
      <c r="O58" s="568" t="s">
        <v>444</v>
      </c>
      <c r="P58" s="568"/>
      <c r="Q58" s="568"/>
      <c r="R58" s="568"/>
      <c r="S58" s="568"/>
      <c r="T58" s="568"/>
      <c r="U58" s="568" t="s">
        <v>444</v>
      </c>
      <c r="V58" s="568"/>
      <c r="W58" s="568"/>
      <c r="X58" s="568"/>
      <c r="Y58" s="568"/>
      <c r="Z58" s="568"/>
      <c r="AA58" s="566" t="s">
        <v>444</v>
      </c>
      <c r="AB58" s="566"/>
      <c r="AC58" s="566"/>
      <c r="AD58" s="566"/>
      <c r="AE58" s="566"/>
      <c r="AF58" s="566"/>
    </row>
    <row r="59" spans="1:32" ht="51" customHeight="1" thickTop="1" thickBot="1" x14ac:dyDescent="0.25">
      <c r="A59" s="563" t="s">
        <v>272</v>
      </c>
      <c r="B59" s="563"/>
      <c r="C59" s="563"/>
      <c r="D59" s="563"/>
      <c r="E59" s="563"/>
      <c r="F59" s="563"/>
      <c r="G59" s="563"/>
      <c r="H59" s="563"/>
      <c r="I59" s="563"/>
      <c r="J59" s="563"/>
      <c r="K59" s="564" t="s">
        <v>333</v>
      </c>
      <c r="L59" s="564"/>
      <c r="M59" s="564"/>
      <c r="N59" s="564"/>
      <c r="O59" s="568" t="s">
        <v>444</v>
      </c>
      <c r="P59" s="568"/>
      <c r="Q59" s="568"/>
      <c r="R59" s="568"/>
      <c r="S59" s="568"/>
      <c r="T59" s="568"/>
      <c r="U59" s="568" t="s">
        <v>444</v>
      </c>
      <c r="V59" s="568"/>
      <c r="W59" s="568"/>
      <c r="X59" s="568"/>
      <c r="Y59" s="568"/>
      <c r="Z59" s="568"/>
      <c r="AA59" s="566" t="s">
        <v>444</v>
      </c>
      <c r="AB59" s="566"/>
      <c r="AC59" s="566"/>
      <c r="AD59" s="566"/>
      <c r="AE59" s="566"/>
      <c r="AF59" s="566"/>
    </row>
    <row r="60" spans="1:32" ht="42.75" customHeight="1" thickTop="1" thickBot="1" x14ac:dyDescent="0.25">
      <c r="A60" s="563" t="s">
        <v>274</v>
      </c>
      <c r="B60" s="563"/>
      <c r="C60" s="563"/>
      <c r="D60" s="563"/>
      <c r="E60" s="563"/>
      <c r="F60" s="563"/>
      <c r="G60" s="563"/>
      <c r="H60" s="563"/>
      <c r="I60" s="563"/>
      <c r="J60" s="563"/>
      <c r="K60" s="564" t="s">
        <v>334</v>
      </c>
      <c r="L60" s="564"/>
      <c r="M60" s="564"/>
      <c r="N60" s="564"/>
      <c r="O60" s="568" t="s">
        <v>444</v>
      </c>
      <c r="P60" s="568"/>
      <c r="Q60" s="568"/>
      <c r="R60" s="568"/>
      <c r="S60" s="568"/>
      <c r="T60" s="568"/>
      <c r="U60" s="568" t="s">
        <v>444</v>
      </c>
      <c r="V60" s="568"/>
      <c r="W60" s="568"/>
      <c r="X60" s="568"/>
      <c r="Y60" s="568"/>
      <c r="Z60" s="568"/>
      <c r="AA60" s="566" t="s">
        <v>444</v>
      </c>
      <c r="AB60" s="566"/>
      <c r="AC60" s="566"/>
      <c r="AD60" s="566"/>
      <c r="AE60" s="566"/>
      <c r="AF60" s="566"/>
    </row>
    <row r="61" spans="1:32" ht="18.75" thickTop="1" thickBot="1" x14ac:dyDescent="0.25">
      <c r="A61" s="563" t="s">
        <v>276</v>
      </c>
      <c r="B61" s="563"/>
      <c r="C61" s="563"/>
      <c r="D61" s="563"/>
      <c r="E61" s="563"/>
      <c r="F61" s="563"/>
      <c r="G61" s="563"/>
      <c r="H61" s="563"/>
      <c r="I61" s="563"/>
      <c r="J61" s="563"/>
      <c r="K61" s="564" t="s">
        <v>335</v>
      </c>
      <c r="L61" s="564"/>
      <c r="M61" s="564"/>
      <c r="N61" s="564"/>
      <c r="O61" s="568" t="s">
        <v>444</v>
      </c>
      <c r="P61" s="568"/>
      <c r="Q61" s="568"/>
      <c r="R61" s="568"/>
      <c r="S61" s="568"/>
      <c r="T61" s="568"/>
      <c r="U61" s="568" t="s">
        <v>444</v>
      </c>
      <c r="V61" s="568"/>
      <c r="W61" s="568"/>
      <c r="X61" s="568"/>
      <c r="Y61" s="568"/>
      <c r="Z61" s="568"/>
      <c r="AA61" s="566" t="s">
        <v>444</v>
      </c>
      <c r="AB61" s="566"/>
      <c r="AC61" s="566"/>
      <c r="AD61" s="566"/>
      <c r="AE61" s="566"/>
      <c r="AF61" s="566"/>
    </row>
    <row r="62" spans="1:32" ht="36.75" customHeight="1" thickTop="1" thickBot="1" x14ac:dyDescent="0.25">
      <c r="A62" s="563" t="s">
        <v>336</v>
      </c>
      <c r="B62" s="563"/>
      <c r="C62" s="563"/>
      <c r="D62" s="563"/>
      <c r="E62" s="563"/>
      <c r="F62" s="563"/>
      <c r="G62" s="563"/>
      <c r="H62" s="563"/>
      <c r="I62" s="563"/>
      <c r="J62" s="563"/>
      <c r="K62" s="564" t="s">
        <v>337</v>
      </c>
      <c r="L62" s="564"/>
      <c r="M62" s="564"/>
      <c r="N62" s="564"/>
      <c r="O62" s="568" t="s">
        <v>444</v>
      </c>
      <c r="P62" s="568"/>
      <c r="Q62" s="568"/>
      <c r="R62" s="568"/>
      <c r="S62" s="568"/>
      <c r="T62" s="568"/>
      <c r="U62" s="568" t="s">
        <v>444</v>
      </c>
      <c r="V62" s="568"/>
      <c r="W62" s="568"/>
      <c r="X62" s="568"/>
      <c r="Y62" s="568"/>
      <c r="Z62" s="568"/>
      <c r="AA62" s="566" t="s">
        <v>444</v>
      </c>
      <c r="AB62" s="566"/>
      <c r="AC62" s="566"/>
      <c r="AD62" s="566"/>
      <c r="AE62" s="566"/>
      <c r="AF62" s="566"/>
    </row>
    <row r="63" spans="1:32" ht="34.5" customHeight="1" thickTop="1" thickBot="1" x14ac:dyDescent="0.25">
      <c r="A63" s="563" t="s">
        <v>270</v>
      </c>
      <c r="B63" s="563"/>
      <c r="C63" s="563"/>
      <c r="D63" s="563"/>
      <c r="E63" s="563"/>
      <c r="F63" s="563"/>
      <c r="G63" s="563"/>
      <c r="H63" s="563"/>
      <c r="I63" s="563"/>
      <c r="J63" s="563"/>
      <c r="K63" s="564" t="s">
        <v>338</v>
      </c>
      <c r="L63" s="564"/>
      <c r="M63" s="564"/>
      <c r="N63" s="564"/>
      <c r="O63" s="568" t="s">
        <v>444</v>
      </c>
      <c r="P63" s="568"/>
      <c r="Q63" s="568"/>
      <c r="R63" s="568"/>
      <c r="S63" s="568"/>
      <c r="T63" s="568"/>
      <c r="U63" s="568" t="s">
        <v>444</v>
      </c>
      <c r="V63" s="568"/>
      <c r="W63" s="568"/>
      <c r="X63" s="568"/>
      <c r="Y63" s="568"/>
      <c r="Z63" s="568"/>
      <c r="AA63" s="566" t="s">
        <v>444</v>
      </c>
      <c r="AB63" s="566"/>
      <c r="AC63" s="566"/>
      <c r="AD63" s="566"/>
      <c r="AE63" s="566"/>
      <c r="AF63" s="566"/>
    </row>
    <row r="64" spans="1:32" ht="50.25" customHeight="1" thickTop="1" thickBot="1" x14ac:dyDescent="0.25">
      <c r="A64" s="563" t="s">
        <v>272</v>
      </c>
      <c r="B64" s="563"/>
      <c r="C64" s="563"/>
      <c r="D64" s="563"/>
      <c r="E64" s="563"/>
      <c r="F64" s="563"/>
      <c r="G64" s="563"/>
      <c r="H64" s="563"/>
      <c r="I64" s="563"/>
      <c r="J64" s="563"/>
      <c r="K64" s="564" t="s">
        <v>339</v>
      </c>
      <c r="L64" s="564"/>
      <c r="M64" s="564"/>
      <c r="N64" s="564"/>
      <c r="O64" s="568" t="s">
        <v>444</v>
      </c>
      <c r="P64" s="568"/>
      <c r="Q64" s="568"/>
      <c r="R64" s="568"/>
      <c r="S64" s="568"/>
      <c r="T64" s="568"/>
      <c r="U64" s="568" t="s">
        <v>444</v>
      </c>
      <c r="V64" s="568"/>
      <c r="W64" s="568"/>
      <c r="X64" s="568"/>
      <c r="Y64" s="568"/>
      <c r="Z64" s="568"/>
      <c r="AA64" s="566" t="s">
        <v>444</v>
      </c>
      <c r="AB64" s="566"/>
      <c r="AC64" s="566"/>
      <c r="AD64" s="566"/>
      <c r="AE64" s="566"/>
      <c r="AF64" s="566"/>
    </row>
    <row r="65" spans="1:32" ht="41.25" customHeight="1" thickTop="1" thickBot="1" x14ac:dyDescent="0.25">
      <c r="A65" s="563" t="s">
        <v>274</v>
      </c>
      <c r="B65" s="563"/>
      <c r="C65" s="563"/>
      <c r="D65" s="563"/>
      <c r="E65" s="563"/>
      <c r="F65" s="563"/>
      <c r="G65" s="563"/>
      <c r="H65" s="563"/>
      <c r="I65" s="563"/>
      <c r="J65" s="563"/>
      <c r="K65" s="564" t="s">
        <v>340</v>
      </c>
      <c r="L65" s="564"/>
      <c r="M65" s="564"/>
      <c r="N65" s="564"/>
      <c r="O65" s="568" t="s">
        <v>444</v>
      </c>
      <c r="P65" s="568"/>
      <c r="Q65" s="568"/>
      <c r="R65" s="568"/>
      <c r="S65" s="568"/>
      <c r="T65" s="568"/>
      <c r="U65" s="568" t="s">
        <v>444</v>
      </c>
      <c r="V65" s="568"/>
      <c r="W65" s="568"/>
      <c r="X65" s="568"/>
      <c r="Y65" s="568"/>
      <c r="Z65" s="568"/>
      <c r="AA65" s="566" t="s">
        <v>444</v>
      </c>
      <c r="AB65" s="566"/>
      <c r="AC65" s="566"/>
      <c r="AD65" s="566"/>
      <c r="AE65" s="566"/>
      <c r="AF65" s="566"/>
    </row>
    <row r="66" spans="1:32" ht="18.75" thickTop="1" thickBot="1" x14ac:dyDescent="0.25">
      <c r="A66" s="563" t="s">
        <v>276</v>
      </c>
      <c r="B66" s="563"/>
      <c r="C66" s="563"/>
      <c r="D66" s="563"/>
      <c r="E66" s="563"/>
      <c r="F66" s="563"/>
      <c r="G66" s="563"/>
      <c r="H66" s="563"/>
      <c r="I66" s="563"/>
      <c r="J66" s="563"/>
      <c r="K66" s="564" t="s">
        <v>341</v>
      </c>
      <c r="L66" s="564"/>
      <c r="M66" s="564"/>
      <c r="N66" s="564"/>
      <c r="O66" s="568" t="s">
        <v>444</v>
      </c>
      <c r="P66" s="568"/>
      <c r="Q66" s="568"/>
      <c r="R66" s="568"/>
      <c r="S66" s="568"/>
      <c r="T66" s="568"/>
      <c r="U66" s="568" t="s">
        <v>444</v>
      </c>
      <c r="V66" s="568"/>
      <c r="W66" s="568"/>
      <c r="X66" s="568"/>
      <c r="Y66" s="568"/>
      <c r="Z66" s="568"/>
      <c r="AA66" s="566" t="s">
        <v>444</v>
      </c>
      <c r="AB66" s="566"/>
      <c r="AC66" s="566"/>
      <c r="AD66" s="566"/>
      <c r="AE66" s="566"/>
      <c r="AF66" s="566"/>
    </row>
    <row r="67" spans="1:32" ht="34.5" customHeight="1" thickTop="1" thickBot="1" x14ac:dyDescent="0.25">
      <c r="A67" s="563" t="s">
        <v>342</v>
      </c>
      <c r="B67" s="563"/>
      <c r="C67" s="563"/>
      <c r="D67" s="563"/>
      <c r="E67" s="563"/>
      <c r="F67" s="563"/>
      <c r="G67" s="563"/>
      <c r="H67" s="563"/>
      <c r="I67" s="563"/>
      <c r="J67" s="563"/>
      <c r="K67" s="564" t="s">
        <v>343</v>
      </c>
      <c r="L67" s="564"/>
      <c r="M67" s="564"/>
      <c r="N67" s="564"/>
      <c r="O67" s="568" t="s">
        <v>444</v>
      </c>
      <c r="P67" s="568"/>
      <c r="Q67" s="568"/>
      <c r="R67" s="568"/>
      <c r="S67" s="568"/>
      <c r="T67" s="568"/>
      <c r="U67" s="568" t="s">
        <v>444</v>
      </c>
      <c r="V67" s="568"/>
      <c r="W67" s="568"/>
      <c r="X67" s="568"/>
      <c r="Y67" s="568"/>
      <c r="Z67" s="568"/>
      <c r="AA67" s="566" t="s">
        <v>444</v>
      </c>
      <c r="AB67" s="566"/>
      <c r="AC67" s="566"/>
      <c r="AD67" s="566"/>
      <c r="AE67" s="566"/>
      <c r="AF67" s="566"/>
    </row>
    <row r="68" spans="1:32" ht="51.75" customHeight="1" thickTop="1" thickBot="1" x14ac:dyDescent="0.25">
      <c r="A68" s="563" t="s">
        <v>344</v>
      </c>
      <c r="B68" s="563"/>
      <c r="C68" s="563"/>
      <c r="D68" s="563"/>
      <c r="E68" s="563"/>
      <c r="F68" s="563"/>
      <c r="G68" s="563"/>
      <c r="H68" s="563"/>
      <c r="I68" s="563"/>
      <c r="J68" s="563"/>
      <c r="K68" s="564" t="s">
        <v>345</v>
      </c>
      <c r="L68" s="564"/>
      <c r="M68" s="564"/>
      <c r="N68" s="564"/>
      <c r="O68" s="568" t="s">
        <v>444</v>
      </c>
      <c r="P68" s="568"/>
      <c r="Q68" s="568"/>
      <c r="R68" s="568"/>
      <c r="S68" s="568"/>
      <c r="T68" s="568"/>
      <c r="U68" s="568" t="s">
        <v>444</v>
      </c>
      <c r="V68" s="568"/>
      <c r="W68" s="568"/>
      <c r="X68" s="568"/>
      <c r="Y68" s="568"/>
      <c r="Z68" s="568"/>
      <c r="AA68" s="566" t="s">
        <v>444</v>
      </c>
      <c r="AB68" s="566"/>
      <c r="AC68" s="566"/>
      <c r="AD68" s="566"/>
      <c r="AE68" s="566"/>
      <c r="AF68" s="566"/>
    </row>
    <row r="69" spans="1:32" ht="36.75" customHeight="1" thickTop="1" thickBot="1" x14ac:dyDescent="0.25">
      <c r="A69" s="563" t="s">
        <v>270</v>
      </c>
      <c r="B69" s="563"/>
      <c r="C69" s="563"/>
      <c r="D69" s="563"/>
      <c r="E69" s="563"/>
      <c r="F69" s="563"/>
      <c r="G69" s="563"/>
      <c r="H69" s="563"/>
      <c r="I69" s="563"/>
      <c r="J69" s="563"/>
      <c r="K69" s="564" t="s">
        <v>346</v>
      </c>
      <c r="L69" s="564"/>
      <c r="M69" s="564"/>
      <c r="N69" s="564"/>
      <c r="O69" s="568" t="s">
        <v>444</v>
      </c>
      <c r="P69" s="568"/>
      <c r="Q69" s="568"/>
      <c r="R69" s="568"/>
      <c r="S69" s="568"/>
      <c r="T69" s="568"/>
      <c r="U69" s="568" t="s">
        <v>444</v>
      </c>
      <c r="V69" s="568"/>
      <c r="W69" s="568"/>
      <c r="X69" s="568"/>
      <c r="Y69" s="568"/>
      <c r="Z69" s="568"/>
      <c r="AA69" s="566" t="s">
        <v>444</v>
      </c>
      <c r="AB69" s="566"/>
      <c r="AC69" s="566"/>
      <c r="AD69" s="566"/>
      <c r="AE69" s="566"/>
      <c r="AF69" s="566"/>
    </row>
    <row r="70" spans="1:32" ht="50.25" customHeight="1" thickTop="1" thickBot="1" x14ac:dyDescent="0.25">
      <c r="A70" s="563" t="s">
        <v>272</v>
      </c>
      <c r="B70" s="563"/>
      <c r="C70" s="563"/>
      <c r="D70" s="563"/>
      <c r="E70" s="563"/>
      <c r="F70" s="563"/>
      <c r="G70" s="563"/>
      <c r="H70" s="563"/>
      <c r="I70" s="563"/>
      <c r="J70" s="563"/>
      <c r="K70" s="564" t="s">
        <v>347</v>
      </c>
      <c r="L70" s="564"/>
      <c r="M70" s="564"/>
      <c r="N70" s="564"/>
      <c r="O70" s="568" t="s">
        <v>444</v>
      </c>
      <c r="P70" s="568"/>
      <c r="Q70" s="568"/>
      <c r="R70" s="568"/>
      <c r="S70" s="568"/>
      <c r="T70" s="568"/>
      <c r="U70" s="568" t="s">
        <v>444</v>
      </c>
      <c r="V70" s="568"/>
      <c r="W70" s="568"/>
      <c r="X70" s="568"/>
      <c r="Y70" s="568"/>
      <c r="Z70" s="568"/>
      <c r="AA70" s="566" t="s">
        <v>444</v>
      </c>
      <c r="AB70" s="566"/>
      <c r="AC70" s="566"/>
      <c r="AD70" s="566"/>
      <c r="AE70" s="566"/>
      <c r="AF70" s="566"/>
    </row>
    <row r="71" spans="1:32" ht="39.75" customHeight="1" thickTop="1" thickBot="1" x14ac:dyDescent="0.25">
      <c r="A71" s="563" t="s">
        <v>274</v>
      </c>
      <c r="B71" s="563"/>
      <c r="C71" s="563"/>
      <c r="D71" s="563"/>
      <c r="E71" s="563"/>
      <c r="F71" s="563"/>
      <c r="G71" s="563"/>
      <c r="H71" s="563"/>
      <c r="I71" s="563"/>
      <c r="J71" s="563"/>
      <c r="K71" s="564" t="s">
        <v>348</v>
      </c>
      <c r="L71" s="564"/>
      <c r="M71" s="564"/>
      <c r="N71" s="564"/>
      <c r="O71" s="568" t="s">
        <v>444</v>
      </c>
      <c r="P71" s="568"/>
      <c r="Q71" s="568"/>
      <c r="R71" s="568"/>
      <c r="S71" s="568"/>
      <c r="T71" s="568"/>
      <c r="U71" s="568" t="s">
        <v>444</v>
      </c>
      <c r="V71" s="568"/>
      <c r="W71" s="568"/>
      <c r="X71" s="568"/>
      <c r="Y71" s="568"/>
      <c r="Z71" s="568"/>
      <c r="AA71" s="566" t="s">
        <v>444</v>
      </c>
      <c r="AB71" s="566"/>
      <c r="AC71" s="566"/>
      <c r="AD71" s="566"/>
      <c r="AE71" s="566"/>
      <c r="AF71" s="566"/>
    </row>
    <row r="72" spans="1:32" ht="18.75" thickTop="1" thickBot="1" x14ac:dyDescent="0.25">
      <c r="A72" s="563" t="s">
        <v>276</v>
      </c>
      <c r="B72" s="563"/>
      <c r="C72" s="563"/>
      <c r="D72" s="563"/>
      <c r="E72" s="563"/>
      <c r="F72" s="563"/>
      <c r="G72" s="563"/>
      <c r="H72" s="563"/>
      <c r="I72" s="563"/>
      <c r="J72" s="563"/>
      <c r="K72" s="564" t="s">
        <v>349</v>
      </c>
      <c r="L72" s="564"/>
      <c r="M72" s="564"/>
      <c r="N72" s="564"/>
      <c r="O72" s="568" t="s">
        <v>444</v>
      </c>
      <c r="P72" s="568"/>
      <c r="Q72" s="568"/>
      <c r="R72" s="568"/>
      <c r="S72" s="568"/>
      <c r="T72" s="568"/>
      <c r="U72" s="568" t="s">
        <v>444</v>
      </c>
      <c r="V72" s="568"/>
      <c r="W72" s="568"/>
      <c r="X72" s="568"/>
      <c r="Y72" s="568"/>
      <c r="Z72" s="568"/>
      <c r="AA72" s="566" t="s">
        <v>444</v>
      </c>
      <c r="AB72" s="566"/>
      <c r="AC72" s="566"/>
      <c r="AD72" s="566"/>
      <c r="AE72" s="566"/>
      <c r="AF72" s="566"/>
    </row>
    <row r="73" spans="1:32" ht="56.25" customHeight="1" thickTop="1" thickBot="1" x14ac:dyDescent="0.25">
      <c r="A73" s="563" t="s">
        <v>350</v>
      </c>
      <c r="B73" s="563"/>
      <c r="C73" s="563"/>
      <c r="D73" s="563"/>
      <c r="E73" s="563"/>
      <c r="F73" s="563"/>
      <c r="G73" s="563"/>
      <c r="H73" s="563"/>
      <c r="I73" s="563"/>
      <c r="J73" s="563"/>
      <c r="K73" s="564" t="s">
        <v>351</v>
      </c>
      <c r="L73" s="564"/>
      <c r="M73" s="564"/>
      <c r="N73" s="564"/>
      <c r="O73" s="568" t="s">
        <v>444</v>
      </c>
      <c r="P73" s="568"/>
      <c r="Q73" s="568"/>
      <c r="R73" s="568"/>
      <c r="S73" s="568"/>
      <c r="T73" s="568"/>
      <c r="U73" s="568" t="s">
        <v>444</v>
      </c>
      <c r="V73" s="568"/>
      <c r="W73" s="568"/>
      <c r="X73" s="568"/>
      <c r="Y73" s="568"/>
      <c r="Z73" s="568"/>
      <c r="AA73" s="566" t="s">
        <v>444</v>
      </c>
      <c r="AB73" s="566"/>
      <c r="AC73" s="566"/>
      <c r="AD73" s="566"/>
      <c r="AE73" s="566"/>
      <c r="AF73" s="566"/>
    </row>
    <row r="74" spans="1:32" ht="42.75" customHeight="1" thickTop="1" thickBot="1" x14ac:dyDescent="0.25">
      <c r="A74" s="563" t="s">
        <v>270</v>
      </c>
      <c r="B74" s="563"/>
      <c r="C74" s="563"/>
      <c r="D74" s="563"/>
      <c r="E74" s="563"/>
      <c r="F74" s="563"/>
      <c r="G74" s="563"/>
      <c r="H74" s="563"/>
      <c r="I74" s="563"/>
      <c r="J74" s="563"/>
      <c r="K74" s="564" t="s">
        <v>352</v>
      </c>
      <c r="L74" s="564"/>
      <c r="M74" s="564"/>
      <c r="N74" s="564"/>
      <c r="O74" s="568" t="s">
        <v>444</v>
      </c>
      <c r="P74" s="568"/>
      <c r="Q74" s="568"/>
      <c r="R74" s="568"/>
      <c r="S74" s="568"/>
      <c r="T74" s="568"/>
      <c r="U74" s="568" t="s">
        <v>444</v>
      </c>
      <c r="V74" s="568"/>
      <c r="W74" s="568"/>
      <c r="X74" s="568"/>
      <c r="Y74" s="568"/>
      <c r="Z74" s="568"/>
      <c r="AA74" s="566" t="s">
        <v>444</v>
      </c>
      <c r="AB74" s="566"/>
      <c r="AC74" s="566"/>
      <c r="AD74" s="566"/>
      <c r="AE74" s="566"/>
      <c r="AF74" s="566"/>
    </row>
    <row r="75" spans="1:32" ht="53.25" customHeight="1" thickTop="1" thickBot="1" x14ac:dyDescent="0.25">
      <c r="A75" s="563" t="s">
        <v>272</v>
      </c>
      <c r="B75" s="563"/>
      <c r="C75" s="563"/>
      <c r="D75" s="563"/>
      <c r="E75" s="563"/>
      <c r="F75" s="563"/>
      <c r="G75" s="563"/>
      <c r="H75" s="563"/>
      <c r="I75" s="563"/>
      <c r="J75" s="563"/>
      <c r="K75" s="564" t="s">
        <v>353</v>
      </c>
      <c r="L75" s="564"/>
      <c r="M75" s="564"/>
      <c r="N75" s="564"/>
      <c r="O75" s="568" t="s">
        <v>444</v>
      </c>
      <c r="P75" s="568"/>
      <c r="Q75" s="568"/>
      <c r="R75" s="568"/>
      <c r="S75" s="568"/>
      <c r="T75" s="568"/>
      <c r="U75" s="568" t="s">
        <v>444</v>
      </c>
      <c r="V75" s="568"/>
      <c r="W75" s="568"/>
      <c r="X75" s="568"/>
      <c r="Y75" s="568"/>
      <c r="Z75" s="568"/>
      <c r="AA75" s="566" t="s">
        <v>444</v>
      </c>
      <c r="AB75" s="566"/>
      <c r="AC75" s="566"/>
      <c r="AD75" s="566"/>
      <c r="AE75" s="566"/>
      <c r="AF75" s="566"/>
    </row>
    <row r="76" spans="1:32" ht="36.75" customHeight="1" thickTop="1" thickBot="1" x14ac:dyDescent="0.25">
      <c r="A76" s="563" t="s">
        <v>274</v>
      </c>
      <c r="B76" s="563"/>
      <c r="C76" s="563"/>
      <c r="D76" s="563"/>
      <c r="E76" s="563"/>
      <c r="F76" s="563"/>
      <c r="G76" s="563"/>
      <c r="H76" s="563"/>
      <c r="I76" s="563"/>
      <c r="J76" s="563"/>
      <c r="K76" s="564" t="s">
        <v>354</v>
      </c>
      <c r="L76" s="564"/>
      <c r="M76" s="564"/>
      <c r="N76" s="564"/>
      <c r="O76" s="568" t="s">
        <v>444</v>
      </c>
      <c r="P76" s="568"/>
      <c r="Q76" s="568"/>
      <c r="R76" s="568"/>
      <c r="S76" s="568"/>
      <c r="T76" s="568"/>
      <c r="U76" s="568" t="s">
        <v>444</v>
      </c>
      <c r="V76" s="568"/>
      <c r="W76" s="568"/>
      <c r="X76" s="568"/>
      <c r="Y76" s="568"/>
      <c r="Z76" s="568"/>
      <c r="AA76" s="566" t="s">
        <v>444</v>
      </c>
      <c r="AB76" s="566"/>
      <c r="AC76" s="566"/>
      <c r="AD76" s="566"/>
      <c r="AE76" s="566"/>
      <c r="AF76" s="566"/>
    </row>
    <row r="77" spans="1:32" ht="18.75" thickTop="1" thickBot="1" x14ac:dyDescent="0.25">
      <c r="A77" s="563" t="s">
        <v>276</v>
      </c>
      <c r="B77" s="563"/>
      <c r="C77" s="563"/>
      <c r="D77" s="563"/>
      <c r="E77" s="563"/>
      <c r="F77" s="563"/>
      <c r="G77" s="563"/>
      <c r="H77" s="563"/>
      <c r="I77" s="563"/>
      <c r="J77" s="563"/>
      <c r="K77" s="564" t="s">
        <v>355</v>
      </c>
      <c r="L77" s="564"/>
      <c r="M77" s="564"/>
      <c r="N77" s="564"/>
      <c r="O77" s="568" t="s">
        <v>444</v>
      </c>
      <c r="P77" s="568"/>
      <c r="Q77" s="568"/>
      <c r="R77" s="568"/>
      <c r="S77" s="568"/>
      <c r="T77" s="568"/>
      <c r="U77" s="568" t="s">
        <v>444</v>
      </c>
      <c r="V77" s="568"/>
      <c r="W77" s="568"/>
      <c r="X77" s="568"/>
      <c r="Y77" s="568"/>
      <c r="Z77" s="568"/>
      <c r="AA77" s="566" t="s">
        <v>444</v>
      </c>
      <c r="AB77" s="566"/>
      <c r="AC77" s="566"/>
      <c r="AD77" s="566"/>
      <c r="AE77" s="566"/>
      <c r="AF77" s="566"/>
    </row>
    <row r="78" spans="1:32" ht="42.75" customHeight="1" thickTop="1" thickBot="1" x14ac:dyDescent="0.25">
      <c r="A78" s="563" t="s">
        <v>356</v>
      </c>
      <c r="B78" s="563"/>
      <c r="C78" s="563"/>
      <c r="D78" s="563"/>
      <c r="E78" s="563"/>
      <c r="F78" s="563"/>
      <c r="G78" s="563"/>
      <c r="H78" s="563"/>
      <c r="I78" s="563"/>
      <c r="J78" s="563"/>
      <c r="K78" s="564" t="s">
        <v>357</v>
      </c>
      <c r="L78" s="564"/>
      <c r="M78" s="564"/>
      <c r="N78" s="564"/>
      <c r="O78" s="568" t="s">
        <v>444</v>
      </c>
      <c r="P78" s="568"/>
      <c r="Q78" s="568"/>
      <c r="R78" s="568"/>
      <c r="S78" s="568"/>
      <c r="T78" s="568"/>
      <c r="U78" s="568" t="s">
        <v>444</v>
      </c>
      <c r="V78" s="568"/>
      <c r="W78" s="568"/>
      <c r="X78" s="568"/>
      <c r="Y78" s="568"/>
      <c r="Z78" s="568"/>
      <c r="AA78" s="566" t="s">
        <v>444</v>
      </c>
      <c r="AB78" s="566"/>
      <c r="AC78" s="566"/>
      <c r="AD78" s="566"/>
      <c r="AE78" s="566"/>
      <c r="AF78" s="566"/>
    </row>
    <row r="79" spans="1:32" ht="18.75" thickTop="1" thickBot="1" x14ac:dyDescent="0.25">
      <c r="A79" s="563" t="s">
        <v>358</v>
      </c>
      <c r="B79" s="563"/>
      <c r="C79" s="563"/>
      <c r="D79" s="563"/>
      <c r="E79" s="563"/>
      <c r="F79" s="563"/>
      <c r="G79" s="563"/>
      <c r="H79" s="563"/>
      <c r="I79" s="563"/>
      <c r="J79" s="563"/>
      <c r="K79" s="564" t="s">
        <v>359</v>
      </c>
      <c r="L79" s="564"/>
      <c r="M79" s="564"/>
      <c r="N79" s="564"/>
      <c r="O79" s="568" t="s">
        <v>444</v>
      </c>
      <c r="P79" s="568"/>
      <c r="Q79" s="568"/>
      <c r="R79" s="568"/>
      <c r="S79" s="568"/>
      <c r="T79" s="568"/>
      <c r="U79" s="568" t="s">
        <v>444</v>
      </c>
      <c r="V79" s="568"/>
      <c r="W79" s="568"/>
      <c r="X79" s="568"/>
      <c r="Y79" s="568"/>
      <c r="Z79" s="568"/>
      <c r="AA79" s="566" t="s">
        <v>444</v>
      </c>
      <c r="AB79" s="566"/>
      <c r="AC79" s="566"/>
      <c r="AD79" s="566"/>
      <c r="AE79" s="566"/>
      <c r="AF79" s="566"/>
    </row>
    <row r="80" spans="1:32" ht="18.75" thickTop="1" thickBot="1" x14ac:dyDescent="0.25">
      <c r="A80" s="563" t="s">
        <v>360</v>
      </c>
      <c r="B80" s="563"/>
      <c r="C80" s="563"/>
      <c r="D80" s="563"/>
      <c r="E80" s="563"/>
      <c r="F80" s="563"/>
      <c r="G80" s="563"/>
      <c r="H80" s="563"/>
      <c r="I80" s="563"/>
      <c r="J80" s="563"/>
      <c r="K80" s="564" t="s">
        <v>361</v>
      </c>
      <c r="L80" s="564"/>
      <c r="M80" s="564"/>
      <c r="N80" s="564"/>
      <c r="O80" s="568" t="s">
        <v>444</v>
      </c>
      <c r="P80" s="568"/>
      <c r="Q80" s="568"/>
      <c r="R80" s="568"/>
      <c r="S80" s="568"/>
      <c r="T80" s="568"/>
      <c r="U80" s="568" t="s">
        <v>444</v>
      </c>
      <c r="V80" s="568"/>
      <c r="W80" s="568"/>
      <c r="X80" s="568"/>
      <c r="Y80" s="568"/>
      <c r="Z80" s="568"/>
      <c r="AA80" s="566" t="s">
        <v>444</v>
      </c>
      <c r="AB80" s="566"/>
      <c r="AC80" s="566"/>
      <c r="AD80" s="566"/>
      <c r="AE80" s="566"/>
      <c r="AF80" s="566"/>
    </row>
    <row r="81" spans="1:32" ht="18.75" thickTop="1" thickBot="1" x14ac:dyDescent="0.25">
      <c r="A81" s="563" t="s">
        <v>362</v>
      </c>
      <c r="B81" s="563"/>
      <c r="C81" s="563"/>
      <c r="D81" s="563"/>
      <c r="E81" s="563"/>
      <c r="F81" s="563"/>
      <c r="G81" s="563"/>
      <c r="H81" s="563"/>
      <c r="I81" s="563"/>
      <c r="J81" s="563"/>
      <c r="K81" s="564" t="s">
        <v>363</v>
      </c>
      <c r="L81" s="564"/>
      <c r="M81" s="564"/>
      <c r="N81" s="564"/>
      <c r="O81" s="565">
        <v>1129570</v>
      </c>
      <c r="P81" s="565"/>
      <c r="Q81" s="565"/>
      <c r="R81" s="565"/>
      <c r="S81" s="565"/>
      <c r="T81" s="565"/>
      <c r="U81" s="565">
        <v>1193638</v>
      </c>
      <c r="V81" s="565"/>
      <c r="W81" s="565"/>
      <c r="X81" s="565"/>
      <c r="Y81" s="565"/>
      <c r="Z81" s="565"/>
      <c r="AA81" s="579">
        <v>105.67</v>
      </c>
      <c r="AB81" s="579"/>
      <c r="AC81" s="579"/>
      <c r="AD81" s="579"/>
      <c r="AE81" s="579"/>
      <c r="AF81" s="579"/>
    </row>
    <row r="82" spans="1:32" ht="18.75" thickTop="1" thickBot="1" x14ac:dyDescent="0.25">
      <c r="A82" s="563" t="s">
        <v>364</v>
      </c>
      <c r="B82" s="563"/>
      <c r="C82" s="563"/>
      <c r="D82" s="563"/>
      <c r="E82" s="563"/>
      <c r="F82" s="563"/>
      <c r="G82" s="563"/>
      <c r="H82" s="563"/>
      <c r="I82" s="563"/>
      <c r="J82" s="563"/>
      <c r="K82" s="564" t="s">
        <v>365</v>
      </c>
      <c r="L82" s="564"/>
      <c r="M82" s="564"/>
      <c r="N82" s="564"/>
      <c r="O82" s="565" t="s">
        <v>444</v>
      </c>
      <c r="P82" s="565"/>
      <c r="Q82" s="565"/>
      <c r="R82" s="565"/>
      <c r="S82" s="565"/>
      <c r="T82" s="565"/>
      <c r="U82" s="565" t="s">
        <v>444</v>
      </c>
      <c r="V82" s="565"/>
      <c r="W82" s="565"/>
      <c r="X82" s="565"/>
      <c r="Y82" s="565"/>
      <c r="Z82" s="565"/>
      <c r="AA82" s="565" t="s">
        <v>444</v>
      </c>
      <c r="AB82" s="565"/>
      <c r="AC82" s="565"/>
      <c r="AD82" s="565"/>
      <c r="AE82" s="565"/>
      <c r="AF82" s="565"/>
    </row>
    <row r="83" spans="1:32" ht="33" customHeight="1" thickTop="1" thickBot="1" x14ac:dyDescent="0.25">
      <c r="A83" s="563" t="s">
        <v>366</v>
      </c>
      <c r="B83" s="563"/>
      <c r="C83" s="563"/>
      <c r="D83" s="563"/>
      <c r="E83" s="563"/>
      <c r="F83" s="563"/>
      <c r="G83" s="563"/>
      <c r="H83" s="563"/>
      <c r="I83" s="563"/>
      <c r="J83" s="563"/>
      <c r="K83" s="564" t="s">
        <v>367</v>
      </c>
      <c r="L83" s="564"/>
      <c r="M83" s="564"/>
      <c r="N83" s="564"/>
      <c r="O83" s="565">
        <v>127285</v>
      </c>
      <c r="P83" s="565"/>
      <c r="Q83" s="565"/>
      <c r="R83" s="565"/>
      <c r="S83" s="565"/>
      <c r="T83" s="565"/>
      <c r="U83" s="565">
        <v>184220</v>
      </c>
      <c r="V83" s="565"/>
      <c r="W83" s="565"/>
      <c r="X83" s="565"/>
      <c r="Y83" s="565"/>
      <c r="Z83" s="565"/>
      <c r="AA83" s="579">
        <v>144.72999999999999</v>
      </c>
      <c r="AB83" s="579"/>
      <c r="AC83" s="579"/>
      <c r="AD83" s="579"/>
      <c r="AE83" s="579"/>
      <c r="AF83" s="579"/>
    </row>
    <row r="84" spans="1:32" ht="18.75" thickTop="1" thickBot="1" x14ac:dyDescent="0.25">
      <c r="A84" s="563" t="s">
        <v>368</v>
      </c>
      <c r="B84" s="563"/>
      <c r="C84" s="563"/>
      <c r="D84" s="563"/>
      <c r="E84" s="563"/>
      <c r="F84" s="563"/>
      <c r="G84" s="563"/>
      <c r="H84" s="563"/>
      <c r="I84" s="563"/>
      <c r="J84" s="563"/>
      <c r="K84" s="564" t="s">
        <v>369</v>
      </c>
      <c r="L84" s="564"/>
      <c r="M84" s="564"/>
      <c r="N84" s="564"/>
      <c r="O84" s="565">
        <v>1002285</v>
      </c>
      <c r="P84" s="565"/>
      <c r="Q84" s="565"/>
      <c r="R84" s="565"/>
      <c r="S84" s="565"/>
      <c r="T84" s="565"/>
      <c r="U84" s="565">
        <v>1009418</v>
      </c>
      <c r="V84" s="565"/>
      <c r="W84" s="565"/>
      <c r="X84" s="565"/>
      <c r="Y84" s="565"/>
      <c r="Z84" s="565"/>
      <c r="AA84" s="579">
        <v>100.71</v>
      </c>
      <c r="AB84" s="579"/>
      <c r="AC84" s="579"/>
      <c r="AD84" s="579"/>
      <c r="AE84" s="579"/>
      <c r="AF84" s="579"/>
    </row>
    <row r="85" spans="1:32" ht="18.75" thickTop="1" thickBot="1" x14ac:dyDescent="0.25">
      <c r="A85" s="563" t="s">
        <v>370</v>
      </c>
      <c r="B85" s="563"/>
      <c r="C85" s="563"/>
      <c r="D85" s="563"/>
      <c r="E85" s="563"/>
      <c r="F85" s="563"/>
      <c r="G85" s="563"/>
      <c r="H85" s="563"/>
      <c r="I85" s="563"/>
      <c r="J85" s="563"/>
      <c r="K85" s="564" t="s">
        <v>371</v>
      </c>
      <c r="L85" s="564"/>
      <c r="M85" s="564"/>
      <c r="N85" s="564"/>
      <c r="O85" s="565" t="s">
        <v>444</v>
      </c>
      <c r="P85" s="565"/>
      <c r="Q85" s="565"/>
      <c r="R85" s="565"/>
      <c r="S85" s="565"/>
      <c r="T85" s="565"/>
      <c r="U85" s="565" t="s">
        <v>444</v>
      </c>
      <c r="V85" s="565"/>
      <c r="W85" s="565"/>
      <c r="X85" s="565"/>
      <c r="Y85" s="565"/>
      <c r="Z85" s="565"/>
      <c r="AA85" s="579" t="s">
        <v>444</v>
      </c>
      <c r="AB85" s="579"/>
      <c r="AC85" s="579"/>
      <c r="AD85" s="579"/>
      <c r="AE85" s="579"/>
      <c r="AF85" s="579"/>
    </row>
    <row r="86" spans="1:32" ht="18.75" thickTop="1" thickBot="1" x14ac:dyDescent="0.25">
      <c r="A86" s="563" t="s">
        <v>372</v>
      </c>
      <c r="B86" s="563"/>
      <c r="C86" s="563"/>
      <c r="D86" s="563"/>
      <c r="E86" s="563"/>
      <c r="F86" s="563"/>
      <c r="G86" s="563"/>
      <c r="H86" s="563"/>
      <c r="I86" s="563"/>
      <c r="J86" s="563"/>
      <c r="K86" s="564" t="s">
        <v>373</v>
      </c>
      <c r="L86" s="564"/>
      <c r="M86" s="564"/>
      <c r="N86" s="564"/>
      <c r="O86" s="565" t="s">
        <v>444</v>
      </c>
      <c r="P86" s="565"/>
      <c r="Q86" s="565"/>
      <c r="R86" s="565"/>
      <c r="S86" s="565"/>
      <c r="T86" s="565"/>
      <c r="U86" s="565" t="s">
        <v>444</v>
      </c>
      <c r="V86" s="565"/>
      <c r="W86" s="565"/>
      <c r="X86" s="565"/>
      <c r="Y86" s="565"/>
      <c r="Z86" s="565"/>
      <c r="AA86" s="579" t="s">
        <v>444</v>
      </c>
      <c r="AB86" s="579"/>
      <c r="AC86" s="579"/>
      <c r="AD86" s="579"/>
      <c r="AE86" s="579"/>
      <c r="AF86" s="579"/>
    </row>
    <row r="87" spans="1:32" ht="34.5" customHeight="1" thickTop="1" thickBot="1" x14ac:dyDescent="0.25">
      <c r="A87" s="563" t="s">
        <v>374</v>
      </c>
      <c r="B87" s="563"/>
      <c r="C87" s="563"/>
      <c r="D87" s="563"/>
      <c r="E87" s="563"/>
      <c r="F87" s="563"/>
      <c r="G87" s="563"/>
      <c r="H87" s="563"/>
      <c r="I87" s="563"/>
      <c r="J87" s="563"/>
      <c r="K87" s="564" t="s">
        <v>375</v>
      </c>
      <c r="L87" s="564"/>
      <c r="M87" s="564"/>
      <c r="N87" s="564"/>
      <c r="O87" s="565" t="s">
        <v>444</v>
      </c>
      <c r="P87" s="565"/>
      <c r="Q87" s="565"/>
      <c r="R87" s="565"/>
      <c r="S87" s="565"/>
      <c r="T87" s="565"/>
      <c r="U87" s="565" t="s">
        <v>444</v>
      </c>
      <c r="V87" s="565"/>
      <c r="W87" s="565"/>
      <c r="X87" s="565"/>
      <c r="Y87" s="565"/>
      <c r="Z87" s="565"/>
      <c r="AA87" s="579" t="s">
        <v>444</v>
      </c>
      <c r="AB87" s="579"/>
      <c r="AC87" s="579"/>
      <c r="AD87" s="579"/>
      <c r="AE87" s="579"/>
      <c r="AF87" s="579"/>
    </row>
    <row r="88" spans="1:32" ht="39" customHeight="1" thickTop="1" thickBot="1" x14ac:dyDescent="0.25">
      <c r="A88" s="563" t="s">
        <v>376</v>
      </c>
      <c r="B88" s="563"/>
      <c r="C88" s="563"/>
      <c r="D88" s="563"/>
      <c r="E88" s="563"/>
      <c r="F88" s="563"/>
      <c r="G88" s="563"/>
      <c r="H88" s="563"/>
      <c r="I88" s="563"/>
      <c r="J88" s="563"/>
      <c r="K88" s="564" t="s">
        <v>377</v>
      </c>
      <c r="L88" s="564"/>
      <c r="M88" s="564"/>
      <c r="N88" s="564"/>
      <c r="O88" s="565" t="s">
        <v>444</v>
      </c>
      <c r="P88" s="565"/>
      <c r="Q88" s="565"/>
      <c r="R88" s="565"/>
      <c r="S88" s="565"/>
      <c r="T88" s="565"/>
      <c r="U88" s="565" t="s">
        <v>444</v>
      </c>
      <c r="V88" s="565"/>
      <c r="W88" s="565"/>
      <c r="X88" s="565"/>
      <c r="Y88" s="565"/>
      <c r="Z88" s="565"/>
      <c r="AA88" s="579" t="s">
        <v>444</v>
      </c>
      <c r="AB88" s="579"/>
      <c r="AC88" s="579"/>
      <c r="AD88" s="579"/>
      <c r="AE88" s="579"/>
      <c r="AF88" s="579"/>
    </row>
    <row r="89" spans="1:32" ht="34.5" customHeight="1" thickTop="1" thickBot="1" x14ac:dyDescent="0.25">
      <c r="A89" s="563" t="s">
        <v>378</v>
      </c>
      <c r="B89" s="563"/>
      <c r="C89" s="563"/>
      <c r="D89" s="563"/>
      <c r="E89" s="563"/>
      <c r="F89" s="563"/>
      <c r="G89" s="563"/>
      <c r="H89" s="563"/>
      <c r="I89" s="563"/>
      <c r="J89" s="563"/>
      <c r="K89" s="564" t="s">
        <v>379</v>
      </c>
      <c r="L89" s="564"/>
      <c r="M89" s="564"/>
      <c r="N89" s="564"/>
      <c r="O89" s="565" t="s">
        <v>444</v>
      </c>
      <c r="P89" s="565"/>
      <c r="Q89" s="565"/>
      <c r="R89" s="565"/>
      <c r="S89" s="565"/>
      <c r="T89" s="565"/>
      <c r="U89" s="565" t="s">
        <v>444</v>
      </c>
      <c r="V89" s="565"/>
      <c r="W89" s="565"/>
      <c r="X89" s="565"/>
      <c r="Y89" s="565"/>
      <c r="Z89" s="565"/>
      <c r="AA89" s="579" t="s">
        <v>444</v>
      </c>
      <c r="AB89" s="579"/>
      <c r="AC89" s="579"/>
      <c r="AD89" s="579"/>
      <c r="AE89" s="579"/>
      <c r="AF89" s="579"/>
    </row>
    <row r="90" spans="1:32" ht="34.5" customHeight="1" thickTop="1" thickBot="1" x14ac:dyDescent="0.25">
      <c r="A90" s="563" t="s">
        <v>380</v>
      </c>
      <c r="B90" s="563"/>
      <c r="C90" s="563"/>
      <c r="D90" s="563"/>
      <c r="E90" s="563"/>
      <c r="F90" s="563"/>
      <c r="G90" s="563"/>
      <c r="H90" s="563"/>
      <c r="I90" s="563"/>
      <c r="J90" s="563"/>
      <c r="K90" s="564" t="s">
        <v>381</v>
      </c>
      <c r="L90" s="564"/>
      <c r="M90" s="564"/>
      <c r="N90" s="564"/>
      <c r="O90" s="565" t="s">
        <v>444</v>
      </c>
      <c r="P90" s="565"/>
      <c r="Q90" s="565"/>
      <c r="R90" s="565"/>
      <c r="S90" s="565"/>
      <c r="T90" s="565"/>
      <c r="U90" s="565" t="s">
        <v>444</v>
      </c>
      <c r="V90" s="565"/>
      <c r="W90" s="565"/>
      <c r="X90" s="565"/>
      <c r="Y90" s="565"/>
      <c r="Z90" s="565"/>
      <c r="AA90" s="579" t="s">
        <v>444</v>
      </c>
      <c r="AB90" s="579"/>
      <c r="AC90" s="579"/>
      <c r="AD90" s="579"/>
      <c r="AE90" s="579"/>
      <c r="AF90" s="579"/>
    </row>
    <row r="91" spans="1:32" ht="39" customHeight="1" thickTop="1" thickBot="1" x14ac:dyDescent="0.25">
      <c r="A91" s="563" t="s">
        <v>382</v>
      </c>
      <c r="B91" s="563"/>
      <c r="C91" s="563"/>
      <c r="D91" s="563"/>
      <c r="E91" s="563"/>
      <c r="F91" s="563"/>
      <c r="G91" s="563"/>
      <c r="H91" s="563"/>
      <c r="I91" s="563"/>
      <c r="J91" s="563"/>
      <c r="K91" s="564" t="s">
        <v>383</v>
      </c>
      <c r="L91" s="564"/>
      <c r="M91" s="564"/>
      <c r="N91" s="564"/>
      <c r="O91" s="565" t="s">
        <v>444</v>
      </c>
      <c r="P91" s="565"/>
      <c r="Q91" s="565"/>
      <c r="R91" s="565"/>
      <c r="S91" s="565"/>
      <c r="T91" s="565"/>
      <c r="U91" s="565">
        <v>87636</v>
      </c>
      <c r="V91" s="565"/>
      <c r="W91" s="565"/>
      <c r="X91" s="565"/>
      <c r="Y91" s="565"/>
      <c r="Z91" s="565"/>
      <c r="AA91" s="579" t="s">
        <v>444</v>
      </c>
      <c r="AB91" s="579"/>
      <c r="AC91" s="579"/>
      <c r="AD91" s="579"/>
      <c r="AE91" s="579"/>
      <c r="AF91" s="579"/>
    </row>
    <row r="92" spans="1:32" ht="18.75" thickTop="1" thickBot="1" x14ac:dyDescent="0.25">
      <c r="A92" s="563" t="s">
        <v>179</v>
      </c>
      <c r="B92" s="563"/>
      <c r="C92" s="563"/>
      <c r="D92" s="563"/>
      <c r="E92" s="563"/>
      <c r="F92" s="563"/>
      <c r="G92" s="563"/>
      <c r="H92" s="563"/>
      <c r="I92" s="563"/>
      <c r="J92" s="563"/>
      <c r="K92" s="564" t="s">
        <v>384</v>
      </c>
      <c r="L92" s="564"/>
      <c r="M92" s="564"/>
      <c r="N92" s="564"/>
      <c r="O92" s="565">
        <v>1129570</v>
      </c>
      <c r="P92" s="565"/>
      <c r="Q92" s="565"/>
      <c r="R92" s="565"/>
      <c r="S92" s="565"/>
      <c r="T92" s="565"/>
      <c r="U92" s="565">
        <v>5742284</v>
      </c>
      <c r="V92" s="565"/>
      <c r="W92" s="565"/>
      <c r="X92" s="565"/>
      <c r="Y92" s="565"/>
      <c r="Z92" s="565"/>
      <c r="AA92" s="579">
        <v>508.36</v>
      </c>
      <c r="AB92" s="579"/>
      <c r="AC92" s="579"/>
      <c r="AD92" s="579"/>
      <c r="AE92" s="579"/>
      <c r="AF92" s="579"/>
    </row>
    <row r="93" spans="1:32" ht="18.75" thickTop="1" thickBot="1" x14ac:dyDescent="0.25">
      <c r="A93" s="563" t="s">
        <v>263</v>
      </c>
      <c r="B93" s="563"/>
      <c r="C93" s="563"/>
      <c r="D93" s="563"/>
      <c r="E93" s="563"/>
      <c r="F93" s="563"/>
      <c r="G93" s="563"/>
      <c r="H93" s="563"/>
      <c r="I93" s="563"/>
      <c r="J93" s="563"/>
      <c r="K93" s="564" t="s">
        <v>263</v>
      </c>
      <c r="L93" s="564"/>
      <c r="M93" s="564"/>
      <c r="N93" s="564"/>
      <c r="O93" s="565" t="s">
        <v>263</v>
      </c>
      <c r="P93" s="565"/>
      <c r="Q93" s="565"/>
      <c r="R93" s="565"/>
      <c r="S93" s="565"/>
      <c r="T93" s="565"/>
      <c r="U93" s="565" t="s">
        <v>263</v>
      </c>
      <c r="V93" s="565"/>
      <c r="W93" s="565"/>
      <c r="X93" s="565"/>
      <c r="Y93" s="565"/>
      <c r="Z93" s="565"/>
      <c r="AA93" s="579" t="s">
        <v>263</v>
      </c>
      <c r="AB93" s="579"/>
      <c r="AC93" s="579"/>
      <c r="AD93" s="579"/>
      <c r="AE93" s="579"/>
      <c r="AF93" s="579"/>
    </row>
    <row r="94" spans="1:32" ht="18.75" thickTop="1" thickBot="1" x14ac:dyDescent="0.25">
      <c r="A94" s="563" t="s">
        <v>385</v>
      </c>
      <c r="B94" s="563"/>
      <c r="C94" s="563"/>
      <c r="D94" s="563"/>
      <c r="E94" s="563"/>
      <c r="F94" s="563"/>
      <c r="G94" s="563"/>
      <c r="H94" s="563"/>
      <c r="I94" s="563"/>
      <c r="J94" s="563"/>
      <c r="K94" s="564" t="s">
        <v>263</v>
      </c>
      <c r="L94" s="564"/>
      <c r="M94" s="564"/>
      <c r="N94" s="564"/>
      <c r="O94" s="565" t="s">
        <v>263</v>
      </c>
      <c r="P94" s="565"/>
      <c r="Q94" s="565"/>
      <c r="R94" s="565"/>
      <c r="S94" s="565"/>
      <c r="T94" s="565"/>
      <c r="U94" s="565" t="s">
        <v>263</v>
      </c>
      <c r="V94" s="565"/>
      <c r="W94" s="565"/>
      <c r="X94" s="565"/>
      <c r="Y94" s="565"/>
      <c r="Z94" s="565"/>
      <c r="AA94" s="579" t="s">
        <v>263</v>
      </c>
      <c r="AB94" s="579"/>
      <c r="AC94" s="579"/>
      <c r="AD94" s="579"/>
      <c r="AE94" s="579"/>
      <c r="AF94" s="579"/>
    </row>
    <row r="95" spans="1:32" ht="18.75" thickTop="1" thickBot="1" x14ac:dyDescent="0.25">
      <c r="A95" s="563" t="s">
        <v>386</v>
      </c>
      <c r="B95" s="563"/>
      <c r="C95" s="563"/>
      <c r="D95" s="563"/>
      <c r="E95" s="563"/>
      <c r="F95" s="563"/>
      <c r="G95" s="563"/>
      <c r="H95" s="563"/>
      <c r="I95" s="563"/>
      <c r="J95" s="563"/>
      <c r="K95" s="564" t="s">
        <v>387</v>
      </c>
      <c r="L95" s="564"/>
      <c r="M95" s="564"/>
      <c r="N95" s="564"/>
      <c r="O95" s="565">
        <v>-8981699</v>
      </c>
      <c r="P95" s="565"/>
      <c r="Q95" s="565"/>
      <c r="R95" s="565"/>
      <c r="S95" s="565"/>
      <c r="T95" s="565"/>
      <c r="U95" s="565">
        <v>-9456722</v>
      </c>
      <c r="V95" s="565"/>
      <c r="W95" s="565"/>
      <c r="X95" s="565"/>
      <c r="Y95" s="565"/>
      <c r="Z95" s="565"/>
      <c r="AA95" s="579">
        <v>105.29</v>
      </c>
      <c r="AB95" s="579"/>
      <c r="AC95" s="579"/>
      <c r="AD95" s="579"/>
      <c r="AE95" s="579"/>
      <c r="AF95" s="579"/>
    </row>
    <row r="96" spans="1:32" ht="37.5" customHeight="1" thickTop="1" thickBot="1" x14ac:dyDescent="0.25">
      <c r="A96" s="563" t="s">
        <v>388</v>
      </c>
      <c r="B96" s="563"/>
      <c r="C96" s="563"/>
      <c r="D96" s="563"/>
      <c r="E96" s="563"/>
      <c r="F96" s="563"/>
      <c r="G96" s="563"/>
      <c r="H96" s="563"/>
      <c r="I96" s="563"/>
      <c r="J96" s="563"/>
      <c r="K96" s="564" t="s">
        <v>389</v>
      </c>
      <c r="L96" s="564"/>
      <c r="M96" s="564"/>
      <c r="N96" s="564"/>
      <c r="O96" s="565" t="s">
        <v>444</v>
      </c>
      <c r="P96" s="565"/>
      <c r="Q96" s="565"/>
      <c r="R96" s="565"/>
      <c r="S96" s="565"/>
      <c r="T96" s="565"/>
      <c r="U96" s="565" t="s">
        <v>444</v>
      </c>
      <c r="V96" s="565"/>
      <c r="W96" s="565"/>
      <c r="X96" s="565"/>
      <c r="Y96" s="565"/>
      <c r="Z96" s="565"/>
      <c r="AA96" s="579" t="s">
        <v>444</v>
      </c>
      <c r="AB96" s="579"/>
      <c r="AC96" s="579"/>
      <c r="AD96" s="579"/>
      <c r="AE96" s="579"/>
      <c r="AF96" s="579"/>
    </row>
    <row r="97" spans="1:32" ht="18.75" thickTop="1" thickBot="1" x14ac:dyDescent="0.25">
      <c r="A97" s="563" t="s">
        <v>390</v>
      </c>
      <c r="B97" s="563"/>
      <c r="C97" s="563"/>
      <c r="D97" s="563"/>
      <c r="E97" s="563"/>
      <c r="F97" s="563"/>
      <c r="G97" s="563"/>
      <c r="H97" s="563"/>
      <c r="I97" s="563"/>
      <c r="J97" s="563"/>
      <c r="K97" s="564" t="s">
        <v>391</v>
      </c>
      <c r="L97" s="564"/>
      <c r="M97" s="564"/>
      <c r="N97" s="564"/>
      <c r="O97" s="565" t="s">
        <v>444</v>
      </c>
      <c r="P97" s="565"/>
      <c r="Q97" s="565"/>
      <c r="R97" s="565"/>
      <c r="S97" s="565"/>
      <c r="T97" s="565"/>
      <c r="U97" s="565" t="s">
        <v>444</v>
      </c>
      <c r="V97" s="565"/>
      <c r="W97" s="565"/>
      <c r="X97" s="565"/>
      <c r="Y97" s="565"/>
      <c r="Z97" s="565"/>
      <c r="AA97" s="579" t="s">
        <v>444</v>
      </c>
      <c r="AB97" s="579"/>
      <c r="AC97" s="579"/>
      <c r="AD97" s="579"/>
      <c r="AE97" s="579"/>
      <c r="AF97" s="579"/>
    </row>
    <row r="98" spans="1:32" ht="33.75" customHeight="1" thickTop="1" thickBot="1" x14ac:dyDescent="0.25">
      <c r="A98" s="563" t="s">
        <v>392</v>
      </c>
      <c r="B98" s="563"/>
      <c r="C98" s="563"/>
      <c r="D98" s="563"/>
      <c r="E98" s="563"/>
      <c r="F98" s="563"/>
      <c r="G98" s="563"/>
      <c r="H98" s="563"/>
      <c r="I98" s="563"/>
      <c r="J98" s="563"/>
      <c r="K98" s="564" t="s">
        <v>393</v>
      </c>
      <c r="L98" s="564"/>
      <c r="M98" s="564"/>
      <c r="N98" s="564"/>
      <c r="O98" s="565">
        <v>54896</v>
      </c>
      <c r="P98" s="565"/>
      <c r="Q98" s="565"/>
      <c r="R98" s="565"/>
      <c r="S98" s="565"/>
      <c r="T98" s="565"/>
      <c r="U98" s="565">
        <v>54896</v>
      </c>
      <c r="V98" s="565"/>
      <c r="W98" s="565"/>
      <c r="X98" s="565"/>
      <c r="Y98" s="565"/>
      <c r="Z98" s="565"/>
      <c r="AA98" s="579">
        <v>100</v>
      </c>
      <c r="AB98" s="579"/>
      <c r="AC98" s="579"/>
      <c r="AD98" s="579"/>
      <c r="AE98" s="579"/>
      <c r="AF98" s="579"/>
    </row>
    <row r="99" spans="1:32" ht="18.75" thickTop="1" thickBot="1" x14ac:dyDescent="0.25">
      <c r="A99" s="563" t="s">
        <v>394</v>
      </c>
      <c r="B99" s="563"/>
      <c r="C99" s="563"/>
      <c r="D99" s="563"/>
      <c r="E99" s="563"/>
      <c r="F99" s="563"/>
      <c r="G99" s="563"/>
      <c r="H99" s="563"/>
      <c r="I99" s="563"/>
      <c r="J99" s="563"/>
      <c r="K99" s="564" t="s">
        <v>395</v>
      </c>
      <c r="L99" s="564"/>
      <c r="M99" s="564"/>
      <c r="N99" s="564"/>
      <c r="O99" s="565">
        <v>-5720562</v>
      </c>
      <c r="P99" s="565"/>
      <c r="Q99" s="565"/>
      <c r="R99" s="565"/>
      <c r="S99" s="565"/>
      <c r="T99" s="565"/>
      <c r="U99" s="565">
        <v>-9036595</v>
      </c>
      <c r="V99" s="565"/>
      <c r="W99" s="565"/>
      <c r="X99" s="565"/>
      <c r="Y99" s="565"/>
      <c r="Z99" s="565"/>
      <c r="AA99" s="579">
        <v>157.97</v>
      </c>
      <c r="AB99" s="579"/>
      <c r="AC99" s="579"/>
      <c r="AD99" s="579"/>
      <c r="AE99" s="579"/>
      <c r="AF99" s="579"/>
    </row>
    <row r="100" spans="1:32" ht="33.75" customHeight="1" thickTop="1" thickBot="1" x14ac:dyDescent="0.25">
      <c r="A100" s="563" t="s">
        <v>396</v>
      </c>
      <c r="B100" s="563"/>
      <c r="C100" s="563"/>
      <c r="D100" s="563"/>
      <c r="E100" s="563"/>
      <c r="F100" s="563"/>
      <c r="G100" s="563"/>
      <c r="H100" s="563"/>
      <c r="I100" s="563"/>
      <c r="J100" s="563"/>
      <c r="K100" s="564" t="s">
        <v>397</v>
      </c>
      <c r="L100" s="564"/>
      <c r="M100" s="564"/>
      <c r="N100" s="564"/>
      <c r="O100" s="565" t="s">
        <v>444</v>
      </c>
      <c r="P100" s="565"/>
      <c r="Q100" s="565"/>
      <c r="R100" s="565"/>
      <c r="S100" s="565"/>
      <c r="T100" s="565"/>
      <c r="U100" s="565" t="s">
        <v>444</v>
      </c>
      <c r="V100" s="565"/>
      <c r="W100" s="565"/>
      <c r="X100" s="565"/>
      <c r="Y100" s="565"/>
      <c r="Z100" s="565"/>
      <c r="AA100" s="579" t="s">
        <v>444</v>
      </c>
      <c r="AB100" s="579"/>
      <c r="AC100" s="579"/>
      <c r="AD100" s="579"/>
      <c r="AE100" s="579"/>
      <c r="AF100" s="579"/>
    </row>
    <row r="101" spans="1:32" ht="18.75" thickTop="1" thickBot="1" x14ac:dyDescent="0.25">
      <c r="A101" s="563" t="s">
        <v>398</v>
      </c>
      <c r="B101" s="563"/>
      <c r="C101" s="563"/>
      <c r="D101" s="563"/>
      <c r="E101" s="563"/>
      <c r="F101" s="563"/>
      <c r="G101" s="563"/>
      <c r="H101" s="563"/>
      <c r="I101" s="563"/>
      <c r="J101" s="563"/>
      <c r="K101" s="564" t="s">
        <v>399</v>
      </c>
      <c r="L101" s="564"/>
      <c r="M101" s="564"/>
      <c r="N101" s="564"/>
      <c r="O101" s="565">
        <v>-3316033</v>
      </c>
      <c r="P101" s="565"/>
      <c r="Q101" s="565"/>
      <c r="R101" s="565"/>
      <c r="S101" s="565"/>
      <c r="T101" s="565"/>
      <c r="U101" s="565">
        <v>-475023</v>
      </c>
      <c r="V101" s="565"/>
      <c r="W101" s="565"/>
      <c r="X101" s="565"/>
      <c r="Y101" s="565"/>
      <c r="Z101" s="565"/>
      <c r="AA101" s="579">
        <v>14.33</v>
      </c>
      <c r="AB101" s="579"/>
      <c r="AC101" s="579"/>
      <c r="AD101" s="579"/>
      <c r="AE101" s="579"/>
      <c r="AF101" s="579"/>
    </row>
    <row r="102" spans="1:32" ht="18.75" thickTop="1" thickBot="1" x14ac:dyDescent="0.25">
      <c r="A102" s="563" t="s">
        <v>400</v>
      </c>
      <c r="B102" s="563"/>
      <c r="C102" s="563"/>
      <c r="D102" s="563"/>
      <c r="E102" s="563"/>
      <c r="F102" s="563"/>
      <c r="G102" s="563"/>
      <c r="H102" s="563"/>
      <c r="I102" s="563"/>
      <c r="J102" s="563"/>
      <c r="K102" s="564" t="s">
        <v>401</v>
      </c>
      <c r="L102" s="564"/>
      <c r="M102" s="564"/>
      <c r="N102" s="564"/>
      <c r="O102" s="565" t="s">
        <v>444</v>
      </c>
      <c r="P102" s="565"/>
      <c r="Q102" s="565"/>
      <c r="R102" s="565"/>
      <c r="S102" s="565"/>
      <c r="T102" s="565"/>
      <c r="U102" s="565"/>
      <c r="V102" s="565"/>
      <c r="W102" s="565"/>
      <c r="X102" s="565"/>
      <c r="Y102" s="565"/>
      <c r="Z102" s="565"/>
      <c r="AA102" s="579"/>
      <c r="AB102" s="579"/>
      <c r="AC102" s="579"/>
      <c r="AD102" s="579"/>
      <c r="AE102" s="579"/>
      <c r="AF102" s="579"/>
    </row>
    <row r="103" spans="1:32" ht="33" customHeight="1" thickTop="1" thickBot="1" x14ac:dyDescent="0.25">
      <c r="A103" s="563" t="s">
        <v>402</v>
      </c>
      <c r="B103" s="563"/>
      <c r="C103" s="563"/>
      <c r="D103" s="563"/>
      <c r="E103" s="563"/>
      <c r="F103" s="563"/>
      <c r="G103" s="563"/>
      <c r="H103" s="563"/>
      <c r="I103" s="563"/>
      <c r="J103" s="563"/>
      <c r="K103" s="564" t="s">
        <v>403</v>
      </c>
      <c r="L103" s="564"/>
      <c r="M103" s="564"/>
      <c r="N103" s="564"/>
      <c r="O103" s="565" t="s">
        <v>444</v>
      </c>
      <c r="P103" s="565"/>
      <c r="Q103" s="565"/>
      <c r="R103" s="565"/>
      <c r="S103" s="565"/>
      <c r="T103" s="565"/>
      <c r="U103" s="565" t="s">
        <v>444</v>
      </c>
      <c r="V103" s="565"/>
      <c r="W103" s="565"/>
      <c r="X103" s="565"/>
      <c r="Y103" s="565"/>
      <c r="Z103" s="565"/>
      <c r="AA103" s="579" t="s">
        <v>444</v>
      </c>
      <c r="AB103" s="579"/>
      <c r="AC103" s="579"/>
      <c r="AD103" s="579"/>
      <c r="AE103" s="579"/>
      <c r="AF103" s="579"/>
    </row>
    <row r="104" spans="1:32" ht="34.5" customHeight="1" thickTop="1" thickBot="1" x14ac:dyDescent="0.25">
      <c r="A104" s="563" t="s">
        <v>404</v>
      </c>
      <c r="B104" s="563"/>
      <c r="C104" s="563"/>
      <c r="D104" s="563"/>
      <c r="E104" s="563"/>
      <c r="F104" s="563"/>
      <c r="G104" s="563"/>
      <c r="H104" s="563"/>
      <c r="I104" s="563"/>
      <c r="J104" s="563"/>
      <c r="K104" s="564" t="s">
        <v>405</v>
      </c>
      <c r="L104" s="564"/>
      <c r="M104" s="564"/>
      <c r="N104" s="564"/>
      <c r="O104" s="565" t="s">
        <v>444</v>
      </c>
      <c r="P104" s="565"/>
      <c r="Q104" s="565"/>
      <c r="R104" s="565"/>
      <c r="S104" s="565"/>
      <c r="T104" s="565"/>
      <c r="U104" s="565">
        <v>183636</v>
      </c>
      <c r="V104" s="565"/>
      <c r="W104" s="565"/>
      <c r="X104" s="565"/>
      <c r="Y104" s="565"/>
      <c r="Z104" s="565"/>
      <c r="AA104" s="579" t="s">
        <v>444</v>
      </c>
      <c r="AB104" s="579"/>
      <c r="AC104" s="579"/>
      <c r="AD104" s="579"/>
      <c r="AE104" s="579"/>
      <c r="AF104" s="579"/>
    </row>
    <row r="105" spans="1:32" ht="39" customHeight="1" thickTop="1" thickBot="1" x14ac:dyDescent="0.25">
      <c r="A105" s="563" t="s">
        <v>406</v>
      </c>
      <c r="B105" s="563"/>
      <c r="C105" s="563"/>
      <c r="D105" s="563"/>
      <c r="E105" s="563"/>
      <c r="F105" s="563"/>
      <c r="G105" s="563"/>
      <c r="H105" s="563"/>
      <c r="I105" s="563"/>
      <c r="J105" s="563"/>
      <c r="K105" s="564" t="s">
        <v>407</v>
      </c>
      <c r="L105" s="564"/>
      <c r="M105" s="564"/>
      <c r="N105" s="564"/>
      <c r="O105" s="565" t="s">
        <v>444</v>
      </c>
      <c r="P105" s="565"/>
      <c r="Q105" s="565"/>
      <c r="R105" s="565"/>
      <c r="S105" s="565"/>
      <c r="T105" s="565"/>
      <c r="U105" s="565" t="s">
        <v>444</v>
      </c>
      <c r="V105" s="565"/>
      <c r="W105" s="565"/>
      <c r="X105" s="565"/>
      <c r="Y105" s="565"/>
      <c r="Z105" s="565"/>
      <c r="AA105" s="579" t="s">
        <v>444</v>
      </c>
      <c r="AB105" s="579"/>
      <c r="AC105" s="579"/>
      <c r="AD105" s="579"/>
      <c r="AE105" s="579"/>
      <c r="AF105" s="579"/>
    </row>
    <row r="106" spans="1:32" ht="67.5" customHeight="1" thickTop="1" thickBot="1" x14ac:dyDescent="0.25">
      <c r="A106" s="563" t="s">
        <v>408</v>
      </c>
      <c r="B106" s="563"/>
      <c r="C106" s="563"/>
      <c r="D106" s="563"/>
      <c r="E106" s="563"/>
      <c r="F106" s="563"/>
      <c r="G106" s="563"/>
      <c r="H106" s="563"/>
      <c r="I106" s="563"/>
      <c r="J106" s="563"/>
      <c r="K106" s="564" t="s">
        <v>409</v>
      </c>
      <c r="L106" s="564"/>
      <c r="M106" s="564"/>
      <c r="N106" s="564"/>
      <c r="O106" s="565" t="s">
        <v>444</v>
      </c>
      <c r="P106" s="565"/>
      <c r="Q106" s="565"/>
      <c r="R106" s="565"/>
      <c r="S106" s="565"/>
      <c r="T106" s="565"/>
      <c r="U106" s="565" t="s">
        <v>444</v>
      </c>
      <c r="V106" s="565"/>
      <c r="W106" s="565"/>
      <c r="X106" s="565"/>
      <c r="Y106" s="565"/>
      <c r="Z106" s="565"/>
      <c r="AA106" s="579" t="s">
        <v>444</v>
      </c>
      <c r="AB106" s="579"/>
      <c r="AC106" s="579"/>
      <c r="AD106" s="579"/>
      <c r="AE106" s="579"/>
      <c r="AF106" s="579"/>
    </row>
    <row r="107" spans="1:32" ht="35.25" customHeight="1" thickTop="1" thickBot="1" x14ac:dyDescent="0.25">
      <c r="A107" s="563" t="s">
        <v>410</v>
      </c>
      <c r="B107" s="563"/>
      <c r="C107" s="563"/>
      <c r="D107" s="563"/>
      <c r="E107" s="563"/>
      <c r="F107" s="563"/>
      <c r="G107" s="563"/>
      <c r="H107" s="563"/>
      <c r="I107" s="563"/>
      <c r="J107" s="563"/>
      <c r="K107" s="564" t="s">
        <v>411</v>
      </c>
      <c r="L107" s="564"/>
      <c r="M107" s="564"/>
      <c r="N107" s="564"/>
      <c r="O107" s="565">
        <v>10111269</v>
      </c>
      <c r="P107" s="565"/>
      <c r="Q107" s="565"/>
      <c r="R107" s="565"/>
      <c r="S107" s="565"/>
      <c r="T107" s="565"/>
      <c r="U107" s="565">
        <v>15015370</v>
      </c>
      <c r="V107" s="565"/>
      <c r="W107" s="565"/>
      <c r="X107" s="565"/>
      <c r="Y107" s="565"/>
      <c r="Z107" s="565"/>
      <c r="AA107" s="579">
        <v>148.5</v>
      </c>
      <c r="AB107" s="579"/>
      <c r="AC107" s="579"/>
      <c r="AD107" s="579"/>
      <c r="AE107" s="579"/>
      <c r="AF107" s="579"/>
    </row>
    <row r="108" spans="1:32" ht="18.75" thickTop="1" thickBot="1" x14ac:dyDescent="0.25">
      <c r="A108" s="563" t="s">
        <v>191</v>
      </c>
      <c r="B108" s="563"/>
      <c r="C108" s="563"/>
      <c r="D108" s="563"/>
      <c r="E108" s="563"/>
      <c r="F108" s="563"/>
      <c r="G108" s="563"/>
      <c r="H108" s="563"/>
      <c r="I108" s="563"/>
      <c r="J108" s="563"/>
      <c r="K108" s="564" t="s">
        <v>412</v>
      </c>
      <c r="L108" s="564"/>
      <c r="M108" s="564"/>
      <c r="N108" s="564"/>
      <c r="O108" s="565">
        <v>1129570</v>
      </c>
      <c r="P108" s="565"/>
      <c r="Q108" s="565"/>
      <c r="R108" s="565"/>
      <c r="S108" s="565"/>
      <c r="T108" s="565"/>
      <c r="U108" s="565">
        <v>5742284</v>
      </c>
      <c r="V108" s="565"/>
      <c r="W108" s="565"/>
      <c r="X108" s="565"/>
      <c r="Y108" s="565"/>
      <c r="Z108" s="565"/>
      <c r="AA108" s="579">
        <v>508.36</v>
      </c>
      <c r="AB108" s="579"/>
      <c r="AC108" s="579"/>
      <c r="AD108" s="579"/>
      <c r="AE108" s="579"/>
      <c r="AF108" s="579"/>
    </row>
    <row r="109" spans="1:32" ht="18.75" thickTop="1" thickBot="1" x14ac:dyDescent="0.25">
      <c r="A109" s="563" t="s">
        <v>263</v>
      </c>
      <c r="B109" s="563"/>
      <c r="C109" s="563"/>
      <c r="D109" s="563"/>
      <c r="E109" s="563"/>
      <c r="F109" s="563"/>
      <c r="G109" s="563"/>
      <c r="H109" s="563"/>
      <c r="I109" s="563"/>
      <c r="J109" s="563"/>
      <c r="K109" s="564" t="s">
        <v>263</v>
      </c>
      <c r="L109" s="564"/>
      <c r="M109" s="564"/>
      <c r="N109" s="564"/>
      <c r="O109" s="565" t="s">
        <v>263</v>
      </c>
      <c r="P109" s="565"/>
      <c r="Q109" s="565"/>
      <c r="R109" s="565"/>
      <c r="S109" s="565"/>
      <c r="T109" s="565"/>
      <c r="U109" s="565" t="s">
        <v>263</v>
      </c>
      <c r="V109" s="565"/>
      <c r="W109" s="565"/>
      <c r="X109" s="565"/>
      <c r="Y109" s="565"/>
      <c r="Z109" s="565"/>
      <c r="AA109" s="579" t="s">
        <v>263</v>
      </c>
      <c r="AB109" s="579"/>
      <c r="AC109" s="579"/>
      <c r="AD109" s="579"/>
      <c r="AE109" s="579"/>
      <c r="AF109" s="579"/>
    </row>
    <row r="110" spans="1:32" ht="33" customHeight="1" thickTop="1" thickBot="1" x14ac:dyDescent="0.25">
      <c r="A110" s="563" t="s">
        <v>435</v>
      </c>
      <c r="B110" s="563"/>
      <c r="C110" s="563"/>
      <c r="D110" s="563"/>
      <c r="E110" s="563"/>
      <c r="F110" s="563"/>
      <c r="G110" s="563"/>
      <c r="H110" s="563"/>
      <c r="I110" s="563"/>
      <c r="J110" s="563"/>
      <c r="K110" s="564" t="s">
        <v>413</v>
      </c>
      <c r="L110" s="564"/>
      <c r="M110" s="564"/>
      <c r="N110" s="564"/>
      <c r="O110" s="565" t="s">
        <v>263</v>
      </c>
      <c r="P110" s="565"/>
      <c r="Q110" s="565"/>
      <c r="R110" s="565"/>
      <c r="S110" s="565"/>
      <c r="T110" s="565"/>
      <c r="U110" s="565" t="s">
        <v>263</v>
      </c>
      <c r="V110" s="565"/>
      <c r="W110" s="565"/>
      <c r="X110" s="565"/>
      <c r="Y110" s="565"/>
      <c r="Z110" s="565"/>
      <c r="AA110" s="579" t="s">
        <v>263</v>
      </c>
      <c r="AB110" s="579"/>
      <c r="AC110" s="579"/>
      <c r="AD110" s="579"/>
      <c r="AE110" s="579"/>
      <c r="AF110" s="579"/>
    </row>
    <row r="111" spans="1:32" ht="18.75" thickTop="1" thickBot="1" x14ac:dyDescent="0.25">
      <c r="A111" s="563" t="s">
        <v>414</v>
      </c>
      <c r="B111" s="563"/>
      <c r="C111" s="563"/>
      <c r="D111" s="563"/>
      <c r="E111" s="563"/>
      <c r="F111" s="563"/>
      <c r="G111" s="563"/>
      <c r="H111" s="563"/>
      <c r="I111" s="563"/>
      <c r="J111" s="563"/>
      <c r="K111" s="564" t="s">
        <v>415</v>
      </c>
      <c r="L111" s="564"/>
      <c r="M111" s="564"/>
      <c r="N111" s="564"/>
      <c r="O111" s="565">
        <v>2286880</v>
      </c>
      <c r="P111" s="565"/>
      <c r="Q111" s="565"/>
      <c r="R111" s="565"/>
      <c r="S111" s="565"/>
      <c r="T111" s="565"/>
      <c r="U111" s="565">
        <v>2348368</v>
      </c>
      <c r="V111" s="565"/>
      <c r="W111" s="565"/>
      <c r="X111" s="565"/>
      <c r="Y111" s="565"/>
      <c r="Z111" s="565"/>
      <c r="AA111" s="579">
        <v>102.69</v>
      </c>
      <c r="AB111" s="579"/>
      <c r="AC111" s="579"/>
      <c r="AD111" s="579"/>
      <c r="AE111" s="579"/>
      <c r="AF111" s="579"/>
    </row>
    <row r="112" spans="1:32" ht="51.75" customHeight="1" thickTop="1" thickBot="1" x14ac:dyDescent="0.25">
      <c r="A112" s="563" t="s">
        <v>416</v>
      </c>
      <c r="B112" s="563"/>
      <c r="C112" s="563"/>
      <c r="D112" s="563"/>
      <c r="E112" s="563"/>
      <c r="F112" s="563"/>
      <c r="G112" s="563"/>
      <c r="H112" s="563"/>
      <c r="I112" s="563"/>
      <c r="J112" s="563"/>
      <c r="K112" s="564" t="s">
        <v>417</v>
      </c>
      <c r="L112" s="564"/>
      <c r="M112" s="564"/>
      <c r="N112" s="564"/>
      <c r="O112" s="565">
        <v>2286880</v>
      </c>
      <c r="P112" s="565"/>
      <c r="Q112" s="565"/>
      <c r="R112" s="565"/>
      <c r="S112" s="565"/>
      <c r="T112" s="565"/>
      <c r="U112" s="565">
        <v>2348368</v>
      </c>
      <c r="V112" s="565"/>
      <c r="W112" s="565"/>
      <c r="X112" s="565"/>
      <c r="Y112" s="565"/>
      <c r="Z112" s="565"/>
      <c r="AA112" s="579">
        <v>102.69</v>
      </c>
      <c r="AB112" s="579"/>
      <c r="AC112" s="579"/>
      <c r="AD112" s="579"/>
      <c r="AE112" s="579"/>
      <c r="AF112" s="579"/>
    </row>
    <row r="113" spans="1:32" ht="18.75" thickTop="1" thickBot="1" x14ac:dyDescent="0.25">
      <c r="A113" s="563" t="s">
        <v>418</v>
      </c>
      <c r="B113" s="563"/>
      <c r="C113" s="563"/>
      <c r="D113" s="563"/>
      <c r="E113" s="563"/>
      <c r="F113" s="563"/>
      <c r="G113" s="563"/>
      <c r="H113" s="563"/>
      <c r="I113" s="563"/>
      <c r="J113" s="563"/>
      <c r="K113" s="564" t="s">
        <v>419</v>
      </c>
      <c r="L113" s="564"/>
      <c r="M113" s="564"/>
      <c r="N113" s="564"/>
      <c r="O113" s="565" t="s">
        <v>444</v>
      </c>
      <c r="P113" s="565"/>
      <c r="Q113" s="565"/>
      <c r="R113" s="565"/>
      <c r="S113" s="565"/>
      <c r="T113" s="565"/>
      <c r="U113" s="565" t="s">
        <v>444</v>
      </c>
      <c r="V113" s="565"/>
      <c r="W113" s="565"/>
      <c r="X113" s="565"/>
      <c r="Y113" s="565"/>
      <c r="Z113" s="565"/>
      <c r="AA113" s="579" t="s">
        <v>444</v>
      </c>
      <c r="AB113" s="579"/>
      <c r="AC113" s="579"/>
      <c r="AD113" s="579"/>
      <c r="AE113" s="579"/>
      <c r="AF113" s="579"/>
    </row>
    <row r="114" spans="1:32" ht="110.25" customHeight="1" thickTop="1" thickBot="1" x14ac:dyDescent="0.25">
      <c r="A114" s="563" t="s">
        <v>420</v>
      </c>
      <c r="B114" s="563"/>
      <c r="C114" s="563"/>
      <c r="D114" s="563"/>
      <c r="E114" s="563"/>
      <c r="F114" s="563"/>
      <c r="G114" s="563"/>
      <c r="H114" s="563"/>
      <c r="I114" s="563"/>
      <c r="J114" s="563"/>
      <c r="K114" s="564" t="s">
        <v>421</v>
      </c>
      <c r="L114" s="564"/>
      <c r="M114" s="564"/>
      <c r="N114" s="564"/>
      <c r="O114" s="565" t="s">
        <v>444</v>
      </c>
      <c r="P114" s="565"/>
      <c r="Q114" s="565"/>
      <c r="R114" s="565"/>
      <c r="S114" s="565"/>
      <c r="T114" s="565"/>
      <c r="U114" s="565" t="s">
        <v>444</v>
      </c>
      <c r="V114" s="565"/>
      <c r="W114" s="565"/>
      <c r="X114" s="565"/>
      <c r="Y114" s="565"/>
      <c r="Z114" s="565"/>
      <c r="AA114" s="579" t="s">
        <v>444</v>
      </c>
      <c r="AB114" s="579"/>
      <c r="AC114" s="579"/>
      <c r="AD114" s="579"/>
      <c r="AE114" s="579"/>
      <c r="AF114" s="579"/>
    </row>
    <row r="115" spans="1:32" ht="34.5" customHeight="1" thickTop="1" thickBot="1" x14ac:dyDescent="0.25">
      <c r="A115" s="563" t="s">
        <v>422</v>
      </c>
      <c r="B115" s="563"/>
      <c r="C115" s="563"/>
      <c r="D115" s="563"/>
      <c r="E115" s="563"/>
      <c r="F115" s="563"/>
      <c r="G115" s="563"/>
      <c r="H115" s="563"/>
      <c r="I115" s="563"/>
      <c r="J115" s="563"/>
      <c r="K115" s="564" t="s">
        <v>423</v>
      </c>
      <c r="L115" s="564"/>
      <c r="M115" s="564"/>
      <c r="N115" s="564"/>
      <c r="O115" s="565" t="s">
        <v>444</v>
      </c>
      <c r="P115" s="565"/>
      <c r="Q115" s="565"/>
      <c r="R115" s="565"/>
      <c r="S115" s="565"/>
      <c r="T115" s="565"/>
      <c r="U115" s="565" t="s">
        <v>444</v>
      </c>
      <c r="V115" s="565"/>
      <c r="W115" s="565"/>
      <c r="X115" s="565"/>
      <c r="Y115" s="565"/>
      <c r="Z115" s="565"/>
      <c r="AA115" s="579" t="s">
        <v>444</v>
      </c>
      <c r="AB115" s="579"/>
      <c r="AC115" s="579"/>
      <c r="AD115" s="579"/>
      <c r="AE115" s="579"/>
      <c r="AF115" s="579"/>
    </row>
    <row r="116" spans="1:32" ht="18.75" thickTop="1" thickBot="1" x14ac:dyDescent="0.25">
      <c r="A116" s="563" t="s">
        <v>424</v>
      </c>
      <c r="B116" s="563"/>
      <c r="C116" s="563"/>
      <c r="D116" s="563"/>
      <c r="E116" s="563"/>
      <c r="F116" s="563"/>
      <c r="G116" s="563"/>
      <c r="H116" s="563"/>
      <c r="I116" s="563"/>
      <c r="J116" s="563"/>
      <c r="K116" s="564" t="s">
        <v>425</v>
      </c>
      <c r="L116" s="564"/>
      <c r="M116" s="564"/>
      <c r="N116" s="564"/>
      <c r="O116" s="565" t="s">
        <v>444</v>
      </c>
      <c r="P116" s="565"/>
      <c r="Q116" s="565"/>
      <c r="R116" s="565"/>
      <c r="S116" s="565"/>
      <c r="T116" s="565"/>
      <c r="U116" s="565" t="s">
        <v>444</v>
      </c>
      <c r="V116" s="565"/>
      <c r="W116" s="565"/>
      <c r="X116" s="565"/>
      <c r="Y116" s="565"/>
      <c r="Z116" s="565"/>
      <c r="AA116" s="579" t="s">
        <v>444</v>
      </c>
      <c r="AB116" s="579"/>
      <c r="AC116" s="579"/>
      <c r="AD116" s="579"/>
      <c r="AE116" s="579"/>
      <c r="AF116" s="579"/>
    </row>
    <row r="117" spans="1:32" ht="18.75" thickTop="1" thickBot="1" x14ac:dyDescent="0.25">
      <c r="A117" s="563" t="s">
        <v>426</v>
      </c>
      <c r="B117" s="563"/>
      <c r="C117" s="563"/>
      <c r="D117" s="563"/>
      <c r="E117" s="563"/>
      <c r="F117" s="563"/>
      <c r="G117" s="563"/>
      <c r="H117" s="563"/>
      <c r="I117" s="563"/>
      <c r="J117" s="563"/>
      <c r="K117" s="564" t="s">
        <v>427</v>
      </c>
      <c r="L117" s="564"/>
      <c r="M117" s="564"/>
      <c r="N117" s="564"/>
      <c r="O117" s="565" t="s">
        <v>444</v>
      </c>
      <c r="P117" s="565"/>
      <c r="Q117" s="565"/>
      <c r="R117" s="565"/>
      <c r="S117" s="565"/>
      <c r="T117" s="565"/>
      <c r="U117" s="565" t="s">
        <v>444</v>
      </c>
      <c r="V117" s="565"/>
      <c r="W117" s="565"/>
      <c r="X117" s="565"/>
      <c r="Y117" s="565"/>
      <c r="Z117" s="565"/>
      <c r="AA117" s="579" t="s">
        <v>444</v>
      </c>
      <c r="AB117" s="579"/>
      <c r="AC117" s="579"/>
      <c r="AD117" s="579"/>
      <c r="AE117" s="579"/>
      <c r="AF117" s="579"/>
    </row>
    <row r="118" spans="1:32" ht="18.75" thickTop="1" thickBot="1" x14ac:dyDescent="0.25">
      <c r="A118" s="563" t="s">
        <v>428</v>
      </c>
      <c r="B118" s="563"/>
      <c r="C118" s="563"/>
      <c r="D118" s="563"/>
      <c r="E118" s="563"/>
      <c r="F118" s="563"/>
      <c r="G118" s="563"/>
      <c r="H118" s="563"/>
      <c r="I118" s="563"/>
      <c r="J118" s="563"/>
      <c r="K118" s="564" t="s">
        <v>429</v>
      </c>
      <c r="L118" s="564"/>
      <c r="M118" s="564"/>
      <c r="N118" s="564"/>
      <c r="O118" s="565" t="s">
        <v>444</v>
      </c>
      <c r="P118" s="565"/>
      <c r="Q118" s="565"/>
      <c r="R118" s="565"/>
      <c r="S118" s="565"/>
      <c r="T118" s="565"/>
      <c r="U118" s="565" t="s">
        <v>444</v>
      </c>
      <c r="V118" s="565"/>
      <c r="W118" s="565"/>
      <c r="X118" s="565"/>
      <c r="Y118" s="565"/>
      <c r="Z118" s="565"/>
      <c r="AA118" s="579" t="s">
        <v>444</v>
      </c>
      <c r="AB118" s="579"/>
      <c r="AC118" s="579"/>
      <c r="AD118" s="579"/>
      <c r="AE118" s="579"/>
      <c r="AF118" s="579"/>
    </row>
    <row r="119" spans="1:32" ht="13.5" thickTop="1" x14ac:dyDescent="0.2"/>
  </sheetData>
  <mergeCells count="572">
    <mergeCell ref="A3:AF3"/>
    <mergeCell ref="A4:AF4"/>
    <mergeCell ref="A5:J5"/>
    <mergeCell ref="K5:N5"/>
    <mergeCell ref="O5:T5"/>
    <mergeCell ref="U5:Z5"/>
    <mergeCell ref="AA5:AF5"/>
    <mergeCell ref="A6:J6"/>
    <mergeCell ref="K6:N6"/>
    <mergeCell ref="O6:T6"/>
    <mergeCell ref="U6:Z6"/>
    <mergeCell ref="AA6:AF6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4:J114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  <mergeCell ref="A118:J118"/>
    <mergeCell ref="K118:N118"/>
    <mergeCell ref="O118:T118"/>
    <mergeCell ref="U118:Z118"/>
    <mergeCell ref="AA118:AF118"/>
    <mergeCell ref="A116:J116"/>
    <mergeCell ref="K116:N116"/>
    <mergeCell ref="O116:T116"/>
    <mergeCell ref="U116:Z116"/>
    <mergeCell ref="AA116:AF116"/>
    <mergeCell ref="A117:J117"/>
    <mergeCell ref="K117:N117"/>
    <mergeCell ref="O117:T117"/>
    <mergeCell ref="U117:Z117"/>
    <mergeCell ref="AA117:AF117"/>
  </mergeCells>
  <pageMargins left="0.70866141732283472" right="0.70866141732283472" top="0.74803149606299213" bottom="0.74803149606299213" header="0.31496062992125984" footer="0.31496062992125984"/>
  <pageSetup paperSize="9" scale="96" fitToHeight="5" orientation="portrait" r:id="rId1"/>
  <headerFooter>
    <oddHeader>&amp;L17. melléklet az ............ 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AF118"/>
  <sheetViews>
    <sheetView showWhiteSpace="0" zoomScaleNormal="100" workbookViewId="0">
      <selection activeCell="A3" sqref="A3:AF3"/>
    </sheetView>
  </sheetViews>
  <sheetFormatPr defaultRowHeight="17.25" x14ac:dyDescent="0.3"/>
  <cols>
    <col min="1" max="2" width="9.140625" style="2"/>
    <col min="3" max="3" width="9.140625" style="2" customWidth="1"/>
    <col min="4" max="4" width="5.7109375" style="2" customWidth="1"/>
    <col min="5" max="10" width="9.140625" style="2" hidden="1" customWidth="1"/>
    <col min="11" max="11" width="9.140625" style="2"/>
    <col min="12" max="12" width="1.140625" style="2" customWidth="1"/>
    <col min="13" max="14" width="9.140625" style="2" hidden="1" customWidth="1"/>
    <col min="15" max="15" width="9.140625" style="2"/>
    <col min="16" max="16" width="5.85546875" style="2" customWidth="1"/>
    <col min="17" max="20" width="9.140625" style="2" hidden="1" customWidth="1"/>
    <col min="21" max="21" width="9.140625" style="2"/>
    <col min="22" max="22" width="4.85546875" style="2" customWidth="1"/>
    <col min="23" max="26" width="9.140625" style="2" hidden="1" customWidth="1"/>
    <col min="27" max="27" width="9.140625" style="2"/>
    <col min="28" max="28" width="6.42578125" style="2" customWidth="1"/>
    <col min="29" max="32" width="9.140625" style="2" hidden="1" customWidth="1"/>
    <col min="33" max="16384" width="9.140625" style="2"/>
  </cols>
  <sheetData>
    <row r="1" spans="1:32" x14ac:dyDescent="0.3">
      <c r="A1" s="1" t="s">
        <v>446</v>
      </c>
    </row>
    <row r="3" spans="1:32" x14ac:dyDescent="0.3">
      <c r="A3" s="557" t="s">
        <v>466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  <c r="V3" s="557"/>
      <c r="W3" s="557"/>
      <c r="X3" s="557"/>
      <c r="Y3" s="557"/>
      <c r="Z3" s="557"/>
      <c r="AA3" s="557"/>
      <c r="AB3" s="557"/>
      <c r="AC3" s="557"/>
      <c r="AD3" s="557"/>
      <c r="AE3" s="557"/>
      <c r="AF3" s="557"/>
    </row>
    <row r="4" spans="1:32" ht="18" thickBot="1" x14ac:dyDescent="0.35">
      <c r="A4" s="570" t="s">
        <v>438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  <c r="AA4" s="570"/>
      <c r="AB4" s="570"/>
      <c r="AC4" s="570"/>
      <c r="AD4" s="570"/>
      <c r="AE4" s="570"/>
      <c r="AF4" s="570"/>
    </row>
    <row r="5" spans="1:32" ht="18" thickBot="1" x14ac:dyDescent="0.35">
      <c r="A5" s="583" t="s">
        <v>77</v>
      </c>
      <c r="B5" s="584"/>
      <c r="C5" s="584"/>
      <c r="D5" s="584"/>
      <c r="E5" s="584"/>
      <c r="F5" s="584"/>
      <c r="G5" s="584"/>
      <c r="H5" s="584"/>
      <c r="I5" s="584"/>
      <c r="J5" s="584"/>
      <c r="K5" s="585" t="s">
        <v>258</v>
      </c>
      <c r="L5" s="585"/>
      <c r="M5" s="585"/>
      <c r="N5" s="585"/>
      <c r="O5" s="585" t="s">
        <v>259</v>
      </c>
      <c r="P5" s="585"/>
      <c r="Q5" s="585"/>
      <c r="R5" s="585"/>
      <c r="S5" s="585"/>
      <c r="T5" s="585"/>
      <c r="U5" s="585" t="s">
        <v>260</v>
      </c>
      <c r="V5" s="585"/>
      <c r="W5" s="585"/>
      <c r="X5" s="585"/>
      <c r="Y5" s="585"/>
      <c r="Z5" s="585"/>
      <c r="AA5" s="594" t="s">
        <v>261</v>
      </c>
      <c r="AB5" s="594"/>
      <c r="AC5" s="594"/>
      <c r="AD5" s="594"/>
      <c r="AE5" s="594"/>
      <c r="AF5" s="595"/>
    </row>
    <row r="6" spans="1:32" ht="18" thickTop="1" x14ac:dyDescent="0.3">
      <c r="A6" s="596" t="s">
        <v>439</v>
      </c>
      <c r="B6" s="582"/>
      <c r="C6" s="582"/>
      <c r="D6" s="582"/>
      <c r="E6" s="582"/>
      <c r="F6" s="582"/>
      <c r="G6" s="582"/>
      <c r="H6" s="582"/>
      <c r="I6" s="582"/>
      <c r="J6" s="582"/>
      <c r="K6" s="576" t="s">
        <v>440</v>
      </c>
      <c r="L6" s="576"/>
      <c r="M6" s="576"/>
      <c r="N6" s="576"/>
      <c r="O6" s="576" t="s">
        <v>441</v>
      </c>
      <c r="P6" s="576"/>
      <c r="Q6" s="576"/>
      <c r="R6" s="576"/>
      <c r="S6" s="576"/>
      <c r="T6" s="576"/>
      <c r="U6" s="576" t="s">
        <v>442</v>
      </c>
      <c r="V6" s="576"/>
      <c r="W6" s="576"/>
      <c r="X6" s="576"/>
      <c r="Y6" s="576"/>
      <c r="Z6" s="576"/>
      <c r="AA6" s="578" t="s">
        <v>443</v>
      </c>
      <c r="AB6" s="578"/>
      <c r="AC6" s="578"/>
      <c r="AD6" s="578"/>
      <c r="AE6" s="578"/>
      <c r="AF6" s="597"/>
    </row>
    <row r="7" spans="1:32" ht="18" thickBot="1" x14ac:dyDescent="0.35">
      <c r="A7" s="586" t="s">
        <v>262</v>
      </c>
      <c r="B7" s="563"/>
      <c r="C7" s="563"/>
      <c r="D7" s="563"/>
      <c r="E7" s="563"/>
      <c r="F7" s="563"/>
      <c r="G7" s="563"/>
      <c r="H7" s="563"/>
      <c r="I7" s="563"/>
      <c r="J7" s="563"/>
      <c r="K7" s="564" t="s">
        <v>263</v>
      </c>
      <c r="L7" s="564"/>
      <c r="M7" s="564"/>
      <c r="N7" s="564"/>
      <c r="O7" s="568" t="s">
        <v>263</v>
      </c>
      <c r="P7" s="568"/>
      <c r="Q7" s="568"/>
      <c r="R7" s="568"/>
      <c r="S7" s="568"/>
      <c r="T7" s="568"/>
      <c r="U7" s="568" t="s">
        <v>263</v>
      </c>
      <c r="V7" s="568"/>
      <c r="W7" s="568"/>
      <c r="X7" s="568"/>
      <c r="Y7" s="568"/>
      <c r="Z7" s="568"/>
      <c r="AA7" s="566" t="s">
        <v>263</v>
      </c>
      <c r="AB7" s="566"/>
      <c r="AC7" s="566"/>
      <c r="AD7" s="566"/>
      <c r="AE7" s="566"/>
      <c r="AF7" s="587"/>
    </row>
    <row r="8" spans="1:32" ht="58.5" customHeight="1" thickTop="1" thickBot="1" x14ac:dyDescent="0.35">
      <c r="A8" s="586" t="s">
        <v>264</v>
      </c>
      <c r="B8" s="563"/>
      <c r="C8" s="563"/>
      <c r="D8" s="563"/>
      <c r="E8" s="563"/>
      <c r="F8" s="563"/>
      <c r="G8" s="563"/>
      <c r="H8" s="563"/>
      <c r="I8" s="563"/>
      <c r="J8" s="563"/>
      <c r="K8" s="564" t="s">
        <v>265</v>
      </c>
      <c r="L8" s="564"/>
      <c r="M8" s="564"/>
      <c r="N8" s="564"/>
      <c r="O8" s="565">
        <v>530407</v>
      </c>
      <c r="P8" s="565"/>
      <c r="Q8" s="565"/>
      <c r="R8" s="565"/>
      <c r="S8" s="565"/>
      <c r="T8" s="565"/>
      <c r="U8" s="565">
        <v>1751447</v>
      </c>
      <c r="V8" s="565"/>
      <c r="W8" s="565"/>
      <c r="X8" s="565"/>
      <c r="Y8" s="565"/>
      <c r="Z8" s="565"/>
      <c r="AA8" s="567">
        <v>330.21</v>
      </c>
      <c r="AB8" s="566"/>
      <c r="AC8" s="566"/>
      <c r="AD8" s="566"/>
      <c r="AE8" s="566"/>
      <c r="AF8" s="587"/>
    </row>
    <row r="9" spans="1:32" ht="18.75" thickTop="1" thickBot="1" x14ac:dyDescent="0.35">
      <c r="A9" s="586" t="s">
        <v>266</v>
      </c>
      <c r="B9" s="563"/>
      <c r="C9" s="563"/>
      <c r="D9" s="563"/>
      <c r="E9" s="563"/>
      <c r="F9" s="563"/>
      <c r="G9" s="563"/>
      <c r="H9" s="563"/>
      <c r="I9" s="563"/>
      <c r="J9" s="563"/>
      <c r="K9" s="564" t="s">
        <v>267</v>
      </c>
      <c r="L9" s="564"/>
      <c r="M9" s="564"/>
      <c r="N9" s="564"/>
      <c r="O9" s="565" t="s">
        <v>444</v>
      </c>
      <c r="P9" s="565"/>
      <c r="Q9" s="565"/>
      <c r="R9" s="565"/>
      <c r="S9" s="565"/>
      <c r="T9" s="565"/>
      <c r="U9" s="565" t="s">
        <v>444</v>
      </c>
      <c r="V9" s="565"/>
      <c r="W9" s="565"/>
      <c r="X9" s="565"/>
      <c r="Y9" s="565"/>
      <c r="Z9" s="565"/>
      <c r="AA9" s="566" t="s">
        <v>444</v>
      </c>
      <c r="AB9" s="566"/>
      <c r="AC9" s="566"/>
      <c r="AD9" s="566"/>
      <c r="AE9" s="566"/>
      <c r="AF9" s="587"/>
    </row>
    <row r="10" spans="1:32" ht="18.75" thickTop="1" thickBot="1" x14ac:dyDescent="0.35">
      <c r="A10" s="586" t="s">
        <v>268</v>
      </c>
      <c r="B10" s="563"/>
      <c r="C10" s="563"/>
      <c r="D10" s="563"/>
      <c r="E10" s="563"/>
      <c r="F10" s="563"/>
      <c r="G10" s="563"/>
      <c r="H10" s="563"/>
      <c r="I10" s="563"/>
      <c r="J10" s="563"/>
      <c r="K10" s="564" t="s">
        <v>269</v>
      </c>
      <c r="L10" s="564"/>
      <c r="M10" s="564"/>
      <c r="N10" s="564"/>
      <c r="O10" s="565" t="s">
        <v>444</v>
      </c>
      <c r="P10" s="565"/>
      <c r="Q10" s="565"/>
      <c r="R10" s="565"/>
      <c r="S10" s="565"/>
      <c r="T10" s="565"/>
      <c r="U10" s="565" t="s">
        <v>444</v>
      </c>
      <c r="V10" s="565"/>
      <c r="W10" s="565"/>
      <c r="X10" s="565"/>
      <c r="Y10" s="565"/>
      <c r="Z10" s="565"/>
      <c r="AA10" s="566" t="s">
        <v>444</v>
      </c>
      <c r="AB10" s="566"/>
      <c r="AC10" s="566"/>
      <c r="AD10" s="566"/>
      <c r="AE10" s="566"/>
      <c r="AF10" s="587"/>
    </row>
    <row r="11" spans="1:32" ht="36" customHeight="1" thickTop="1" thickBot="1" x14ac:dyDescent="0.35">
      <c r="A11" s="586" t="s">
        <v>270</v>
      </c>
      <c r="B11" s="563"/>
      <c r="C11" s="563"/>
      <c r="D11" s="563"/>
      <c r="E11" s="563"/>
      <c r="F11" s="563"/>
      <c r="G11" s="563"/>
      <c r="H11" s="563"/>
      <c r="I11" s="563"/>
      <c r="J11" s="563"/>
      <c r="K11" s="564" t="s">
        <v>271</v>
      </c>
      <c r="L11" s="564"/>
      <c r="M11" s="564"/>
      <c r="N11" s="564"/>
      <c r="O11" s="565" t="s">
        <v>444</v>
      </c>
      <c r="P11" s="565"/>
      <c r="Q11" s="565"/>
      <c r="R11" s="565"/>
      <c r="S11" s="565"/>
      <c r="T11" s="565"/>
      <c r="U11" s="565" t="s">
        <v>444</v>
      </c>
      <c r="V11" s="565"/>
      <c r="W11" s="565"/>
      <c r="X11" s="565"/>
      <c r="Y11" s="565"/>
      <c r="Z11" s="565"/>
      <c r="AA11" s="566" t="s">
        <v>444</v>
      </c>
      <c r="AB11" s="566"/>
      <c r="AC11" s="566"/>
      <c r="AD11" s="566"/>
      <c r="AE11" s="566"/>
      <c r="AF11" s="587"/>
    </row>
    <row r="12" spans="1:32" ht="59.25" customHeight="1" thickTop="1" thickBot="1" x14ac:dyDescent="0.35">
      <c r="A12" s="586" t="s">
        <v>272</v>
      </c>
      <c r="B12" s="563"/>
      <c r="C12" s="563"/>
      <c r="D12" s="563"/>
      <c r="E12" s="563"/>
      <c r="F12" s="563"/>
      <c r="G12" s="563"/>
      <c r="H12" s="563"/>
      <c r="I12" s="563"/>
      <c r="J12" s="563"/>
      <c r="K12" s="564" t="s">
        <v>273</v>
      </c>
      <c r="L12" s="564"/>
      <c r="M12" s="564"/>
      <c r="N12" s="564"/>
      <c r="O12" s="565" t="s">
        <v>444</v>
      </c>
      <c r="P12" s="565"/>
      <c r="Q12" s="565"/>
      <c r="R12" s="565"/>
      <c r="S12" s="565"/>
      <c r="T12" s="565"/>
      <c r="U12" s="565" t="s">
        <v>444</v>
      </c>
      <c r="V12" s="565"/>
      <c r="W12" s="565"/>
      <c r="X12" s="565"/>
      <c r="Y12" s="565"/>
      <c r="Z12" s="565"/>
      <c r="AA12" s="566" t="s">
        <v>444</v>
      </c>
      <c r="AB12" s="566"/>
      <c r="AC12" s="566"/>
      <c r="AD12" s="566"/>
      <c r="AE12" s="566"/>
      <c r="AF12" s="587"/>
    </row>
    <row r="13" spans="1:32" ht="42.75" customHeight="1" thickTop="1" thickBot="1" x14ac:dyDescent="0.35">
      <c r="A13" s="586" t="s">
        <v>274</v>
      </c>
      <c r="B13" s="563"/>
      <c r="C13" s="563"/>
      <c r="D13" s="563"/>
      <c r="E13" s="563"/>
      <c r="F13" s="563"/>
      <c r="G13" s="563"/>
      <c r="H13" s="563"/>
      <c r="I13" s="563"/>
      <c r="J13" s="563"/>
      <c r="K13" s="564" t="s">
        <v>275</v>
      </c>
      <c r="L13" s="564"/>
      <c r="M13" s="564"/>
      <c r="N13" s="564"/>
      <c r="O13" s="565" t="s">
        <v>444</v>
      </c>
      <c r="P13" s="565"/>
      <c r="Q13" s="565"/>
      <c r="R13" s="565"/>
      <c r="S13" s="565"/>
      <c r="T13" s="565"/>
      <c r="U13" s="565" t="s">
        <v>444</v>
      </c>
      <c r="V13" s="565"/>
      <c r="W13" s="565"/>
      <c r="X13" s="565"/>
      <c r="Y13" s="565"/>
      <c r="Z13" s="565"/>
      <c r="AA13" s="566" t="s">
        <v>444</v>
      </c>
      <c r="AB13" s="566"/>
      <c r="AC13" s="566"/>
      <c r="AD13" s="566"/>
      <c r="AE13" s="566"/>
      <c r="AF13" s="587"/>
    </row>
    <row r="14" spans="1:32" ht="18.75" thickTop="1" thickBot="1" x14ac:dyDescent="0.35">
      <c r="A14" s="586" t="s">
        <v>276</v>
      </c>
      <c r="B14" s="563"/>
      <c r="C14" s="563"/>
      <c r="D14" s="563"/>
      <c r="E14" s="563"/>
      <c r="F14" s="563"/>
      <c r="G14" s="563"/>
      <c r="H14" s="563"/>
      <c r="I14" s="563"/>
      <c r="J14" s="563"/>
      <c r="K14" s="564" t="s">
        <v>277</v>
      </c>
      <c r="L14" s="564"/>
      <c r="M14" s="564"/>
      <c r="N14" s="564"/>
      <c r="O14" s="565" t="s">
        <v>444</v>
      </c>
      <c r="P14" s="565"/>
      <c r="Q14" s="565"/>
      <c r="R14" s="565"/>
      <c r="S14" s="565"/>
      <c r="T14" s="565"/>
      <c r="U14" s="565" t="s">
        <v>444</v>
      </c>
      <c r="V14" s="565"/>
      <c r="W14" s="565"/>
      <c r="X14" s="565"/>
      <c r="Y14" s="565"/>
      <c r="Z14" s="565"/>
      <c r="AA14" s="566" t="s">
        <v>444</v>
      </c>
      <c r="AB14" s="566"/>
      <c r="AC14" s="566"/>
      <c r="AD14" s="566"/>
      <c r="AE14" s="566"/>
      <c r="AF14" s="587"/>
    </row>
    <row r="15" spans="1:32" ht="18.75" thickTop="1" thickBot="1" x14ac:dyDescent="0.35">
      <c r="A15" s="586" t="s">
        <v>278</v>
      </c>
      <c r="B15" s="563"/>
      <c r="C15" s="563"/>
      <c r="D15" s="563"/>
      <c r="E15" s="563"/>
      <c r="F15" s="563"/>
      <c r="G15" s="563"/>
      <c r="H15" s="563"/>
      <c r="I15" s="563"/>
      <c r="J15" s="563"/>
      <c r="K15" s="564" t="s">
        <v>279</v>
      </c>
      <c r="L15" s="564"/>
      <c r="M15" s="564"/>
      <c r="N15" s="564"/>
      <c r="O15" s="565" t="s">
        <v>444</v>
      </c>
      <c r="P15" s="565"/>
      <c r="Q15" s="565"/>
      <c r="R15" s="565"/>
      <c r="S15" s="565"/>
      <c r="T15" s="565"/>
      <c r="U15" s="565" t="s">
        <v>444</v>
      </c>
      <c r="V15" s="565"/>
      <c r="W15" s="565"/>
      <c r="X15" s="565"/>
      <c r="Y15" s="565"/>
      <c r="Z15" s="565"/>
      <c r="AA15" s="566" t="s">
        <v>444</v>
      </c>
      <c r="AB15" s="566"/>
      <c r="AC15" s="566"/>
      <c r="AD15" s="566"/>
      <c r="AE15" s="566"/>
      <c r="AF15" s="587"/>
    </row>
    <row r="16" spans="1:32" ht="35.25" customHeight="1" thickTop="1" thickBot="1" x14ac:dyDescent="0.35">
      <c r="A16" s="586" t="s">
        <v>270</v>
      </c>
      <c r="B16" s="563"/>
      <c r="C16" s="563"/>
      <c r="D16" s="563"/>
      <c r="E16" s="563"/>
      <c r="F16" s="563"/>
      <c r="G16" s="563"/>
      <c r="H16" s="563"/>
      <c r="I16" s="563"/>
      <c r="J16" s="563"/>
      <c r="K16" s="564" t="s">
        <v>280</v>
      </c>
      <c r="L16" s="564"/>
      <c r="M16" s="564"/>
      <c r="N16" s="564"/>
      <c r="O16" s="565" t="s">
        <v>444</v>
      </c>
      <c r="P16" s="565"/>
      <c r="Q16" s="565"/>
      <c r="R16" s="565"/>
      <c r="S16" s="565"/>
      <c r="T16" s="565"/>
      <c r="U16" s="565" t="s">
        <v>444</v>
      </c>
      <c r="V16" s="565"/>
      <c r="W16" s="565"/>
      <c r="X16" s="565"/>
      <c r="Y16" s="565"/>
      <c r="Z16" s="565"/>
      <c r="AA16" s="566" t="s">
        <v>444</v>
      </c>
      <c r="AB16" s="566"/>
      <c r="AC16" s="566"/>
      <c r="AD16" s="566"/>
      <c r="AE16" s="566"/>
      <c r="AF16" s="587"/>
    </row>
    <row r="17" spans="1:32" ht="52.5" customHeight="1" thickTop="1" thickBot="1" x14ac:dyDescent="0.35">
      <c r="A17" s="586" t="s">
        <v>272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4" t="s">
        <v>281</v>
      </c>
      <c r="L17" s="564"/>
      <c r="M17" s="564"/>
      <c r="N17" s="564"/>
      <c r="O17" s="565" t="s">
        <v>444</v>
      </c>
      <c r="P17" s="565"/>
      <c r="Q17" s="565"/>
      <c r="R17" s="565"/>
      <c r="S17" s="565"/>
      <c r="T17" s="565"/>
      <c r="U17" s="565" t="s">
        <v>444</v>
      </c>
      <c r="V17" s="565"/>
      <c r="W17" s="565"/>
      <c r="X17" s="565"/>
      <c r="Y17" s="565"/>
      <c r="Z17" s="565"/>
      <c r="AA17" s="566" t="s">
        <v>444</v>
      </c>
      <c r="AB17" s="566"/>
      <c r="AC17" s="566"/>
      <c r="AD17" s="566"/>
      <c r="AE17" s="566"/>
      <c r="AF17" s="587"/>
    </row>
    <row r="18" spans="1:32" ht="33" customHeight="1" thickTop="1" thickBot="1" x14ac:dyDescent="0.35">
      <c r="A18" s="586" t="s">
        <v>274</v>
      </c>
      <c r="B18" s="563"/>
      <c r="C18" s="563"/>
      <c r="D18" s="563"/>
      <c r="E18" s="563"/>
      <c r="F18" s="563"/>
      <c r="G18" s="563"/>
      <c r="H18" s="563"/>
      <c r="I18" s="563"/>
      <c r="J18" s="563"/>
      <c r="K18" s="564" t="s">
        <v>282</v>
      </c>
      <c r="L18" s="564"/>
      <c r="M18" s="564"/>
      <c r="N18" s="564"/>
      <c r="O18" s="565" t="s">
        <v>444</v>
      </c>
      <c r="P18" s="565"/>
      <c r="Q18" s="565"/>
      <c r="R18" s="565"/>
      <c r="S18" s="565"/>
      <c r="T18" s="565"/>
      <c r="U18" s="565" t="s">
        <v>444</v>
      </c>
      <c r="V18" s="565"/>
      <c r="W18" s="565"/>
      <c r="X18" s="565"/>
      <c r="Y18" s="565"/>
      <c r="Z18" s="565"/>
      <c r="AA18" s="566" t="s">
        <v>444</v>
      </c>
      <c r="AB18" s="566"/>
      <c r="AC18" s="566"/>
      <c r="AD18" s="566"/>
      <c r="AE18" s="566"/>
      <c r="AF18" s="587"/>
    </row>
    <row r="19" spans="1:32" ht="18.75" thickTop="1" thickBot="1" x14ac:dyDescent="0.35">
      <c r="A19" s="586" t="s">
        <v>276</v>
      </c>
      <c r="B19" s="563"/>
      <c r="C19" s="563"/>
      <c r="D19" s="563"/>
      <c r="E19" s="563"/>
      <c r="F19" s="563"/>
      <c r="G19" s="563"/>
      <c r="H19" s="563"/>
      <c r="I19" s="563"/>
      <c r="J19" s="563"/>
      <c r="K19" s="564" t="s">
        <v>283</v>
      </c>
      <c r="L19" s="564"/>
      <c r="M19" s="564"/>
      <c r="N19" s="564"/>
      <c r="O19" s="565" t="s">
        <v>444</v>
      </c>
      <c r="P19" s="565"/>
      <c r="Q19" s="565"/>
      <c r="R19" s="565"/>
      <c r="S19" s="565"/>
      <c r="T19" s="565"/>
      <c r="U19" s="565" t="s">
        <v>444</v>
      </c>
      <c r="V19" s="565"/>
      <c r="W19" s="565"/>
      <c r="X19" s="565"/>
      <c r="Y19" s="565"/>
      <c r="Z19" s="565"/>
      <c r="AA19" s="566" t="s">
        <v>444</v>
      </c>
      <c r="AB19" s="566"/>
      <c r="AC19" s="566"/>
      <c r="AD19" s="566"/>
      <c r="AE19" s="566"/>
      <c r="AF19" s="587"/>
    </row>
    <row r="20" spans="1:32" ht="38.25" customHeight="1" thickTop="1" thickBot="1" x14ac:dyDescent="0.35">
      <c r="A20" s="586" t="s">
        <v>284</v>
      </c>
      <c r="B20" s="563"/>
      <c r="C20" s="563"/>
      <c r="D20" s="563"/>
      <c r="E20" s="563"/>
      <c r="F20" s="563"/>
      <c r="G20" s="563"/>
      <c r="H20" s="563"/>
      <c r="I20" s="563"/>
      <c r="J20" s="563"/>
      <c r="K20" s="564" t="s">
        <v>285</v>
      </c>
      <c r="L20" s="564"/>
      <c r="M20" s="564"/>
      <c r="N20" s="564"/>
      <c r="O20" s="565" t="s">
        <v>444</v>
      </c>
      <c r="P20" s="565"/>
      <c r="Q20" s="565"/>
      <c r="R20" s="565"/>
      <c r="S20" s="565"/>
      <c r="T20" s="565"/>
      <c r="U20" s="565" t="s">
        <v>444</v>
      </c>
      <c r="V20" s="565"/>
      <c r="W20" s="565"/>
      <c r="X20" s="565"/>
      <c r="Y20" s="565"/>
      <c r="Z20" s="565"/>
      <c r="AA20" s="566" t="s">
        <v>444</v>
      </c>
      <c r="AB20" s="566"/>
      <c r="AC20" s="566"/>
      <c r="AD20" s="566"/>
      <c r="AE20" s="566"/>
      <c r="AF20" s="587"/>
    </row>
    <row r="21" spans="1:32" ht="36" customHeight="1" thickTop="1" thickBot="1" x14ac:dyDescent="0.35">
      <c r="A21" s="586" t="s">
        <v>270</v>
      </c>
      <c r="B21" s="563"/>
      <c r="C21" s="563"/>
      <c r="D21" s="563"/>
      <c r="E21" s="563"/>
      <c r="F21" s="563"/>
      <c r="G21" s="563"/>
      <c r="H21" s="563"/>
      <c r="I21" s="563"/>
      <c r="J21" s="563"/>
      <c r="K21" s="564" t="s">
        <v>286</v>
      </c>
      <c r="L21" s="564"/>
      <c r="M21" s="564"/>
      <c r="N21" s="564"/>
      <c r="O21" s="565" t="s">
        <v>444</v>
      </c>
      <c r="P21" s="565"/>
      <c r="Q21" s="565"/>
      <c r="R21" s="565"/>
      <c r="S21" s="565"/>
      <c r="T21" s="565"/>
      <c r="U21" s="565" t="s">
        <v>444</v>
      </c>
      <c r="V21" s="565"/>
      <c r="W21" s="565"/>
      <c r="X21" s="565"/>
      <c r="Y21" s="565"/>
      <c r="Z21" s="565"/>
      <c r="AA21" s="566" t="s">
        <v>444</v>
      </c>
      <c r="AB21" s="566"/>
      <c r="AC21" s="566"/>
      <c r="AD21" s="566"/>
      <c r="AE21" s="566"/>
      <c r="AF21" s="587"/>
    </row>
    <row r="22" spans="1:32" ht="51" customHeight="1" thickTop="1" thickBot="1" x14ac:dyDescent="0.35">
      <c r="A22" s="586" t="s">
        <v>272</v>
      </c>
      <c r="B22" s="563"/>
      <c r="C22" s="563"/>
      <c r="D22" s="563"/>
      <c r="E22" s="563"/>
      <c r="F22" s="563"/>
      <c r="G22" s="563"/>
      <c r="H22" s="563"/>
      <c r="I22" s="563"/>
      <c r="J22" s="563"/>
      <c r="K22" s="564" t="s">
        <v>287</v>
      </c>
      <c r="L22" s="564"/>
      <c r="M22" s="564"/>
      <c r="N22" s="564"/>
      <c r="O22" s="565" t="s">
        <v>444</v>
      </c>
      <c r="P22" s="565"/>
      <c r="Q22" s="565"/>
      <c r="R22" s="565"/>
      <c r="S22" s="565"/>
      <c r="T22" s="565"/>
      <c r="U22" s="565" t="s">
        <v>444</v>
      </c>
      <c r="V22" s="565"/>
      <c r="W22" s="565"/>
      <c r="X22" s="565"/>
      <c r="Y22" s="565"/>
      <c r="Z22" s="565"/>
      <c r="AA22" s="566" t="s">
        <v>444</v>
      </c>
      <c r="AB22" s="566"/>
      <c r="AC22" s="566"/>
      <c r="AD22" s="566"/>
      <c r="AE22" s="566"/>
      <c r="AF22" s="587"/>
    </row>
    <row r="23" spans="1:32" ht="33" customHeight="1" thickTop="1" thickBot="1" x14ac:dyDescent="0.35">
      <c r="A23" s="586" t="s">
        <v>274</v>
      </c>
      <c r="B23" s="563"/>
      <c r="C23" s="563"/>
      <c r="D23" s="563"/>
      <c r="E23" s="563"/>
      <c r="F23" s="563"/>
      <c r="G23" s="563"/>
      <c r="H23" s="563"/>
      <c r="I23" s="563"/>
      <c r="J23" s="563"/>
      <c r="K23" s="564" t="s">
        <v>288</v>
      </c>
      <c r="L23" s="564"/>
      <c r="M23" s="564"/>
      <c r="N23" s="564"/>
      <c r="O23" s="565" t="s">
        <v>444</v>
      </c>
      <c r="P23" s="565"/>
      <c r="Q23" s="565"/>
      <c r="R23" s="565"/>
      <c r="S23" s="565"/>
      <c r="T23" s="565"/>
      <c r="U23" s="565" t="s">
        <v>444</v>
      </c>
      <c r="V23" s="565"/>
      <c r="W23" s="565"/>
      <c r="X23" s="565"/>
      <c r="Y23" s="565"/>
      <c r="Z23" s="565"/>
      <c r="AA23" s="566" t="s">
        <v>444</v>
      </c>
      <c r="AB23" s="566"/>
      <c r="AC23" s="566"/>
      <c r="AD23" s="566"/>
      <c r="AE23" s="566"/>
      <c r="AF23" s="587"/>
    </row>
    <row r="24" spans="1:32" ht="18.75" thickTop="1" thickBot="1" x14ac:dyDescent="0.35">
      <c r="A24" s="586" t="s">
        <v>276</v>
      </c>
      <c r="B24" s="563"/>
      <c r="C24" s="563"/>
      <c r="D24" s="563"/>
      <c r="E24" s="563"/>
      <c r="F24" s="563"/>
      <c r="G24" s="563"/>
      <c r="H24" s="563"/>
      <c r="I24" s="563"/>
      <c r="J24" s="563"/>
      <c r="K24" s="564" t="s">
        <v>289</v>
      </c>
      <c r="L24" s="564"/>
      <c r="M24" s="564"/>
      <c r="N24" s="564"/>
      <c r="O24" s="565" t="s">
        <v>444</v>
      </c>
      <c r="P24" s="565"/>
      <c r="Q24" s="565"/>
      <c r="R24" s="565"/>
      <c r="S24" s="565"/>
      <c r="T24" s="565"/>
      <c r="U24" s="565" t="s">
        <v>444</v>
      </c>
      <c r="V24" s="565"/>
      <c r="W24" s="565"/>
      <c r="X24" s="565"/>
      <c r="Y24" s="565"/>
      <c r="Z24" s="565"/>
      <c r="AA24" s="566" t="s">
        <v>444</v>
      </c>
      <c r="AB24" s="566"/>
      <c r="AC24" s="566"/>
      <c r="AD24" s="566"/>
      <c r="AE24" s="566"/>
      <c r="AF24" s="587"/>
    </row>
    <row r="25" spans="1:32" ht="18.75" thickTop="1" thickBot="1" x14ac:dyDescent="0.35">
      <c r="A25" s="586" t="s">
        <v>290</v>
      </c>
      <c r="B25" s="563"/>
      <c r="C25" s="563"/>
      <c r="D25" s="563"/>
      <c r="E25" s="563"/>
      <c r="F25" s="563"/>
      <c r="G25" s="563"/>
      <c r="H25" s="563"/>
      <c r="I25" s="563"/>
      <c r="J25" s="563"/>
      <c r="K25" s="564" t="s">
        <v>291</v>
      </c>
      <c r="L25" s="564"/>
      <c r="M25" s="564"/>
      <c r="N25" s="564"/>
      <c r="O25" s="565">
        <v>530407</v>
      </c>
      <c r="P25" s="565"/>
      <c r="Q25" s="565"/>
      <c r="R25" s="565"/>
      <c r="S25" s="565"/>
      <c r="T25" s="565"/>
      <c r="U25" s="565">
        <v>1751447</v>
      </c>
      <c r="V25" s="565"/>
      <c r="W25" s="565"/>
      <c r="X25" s="565"/>
      <c r="Y25" s="565"/>
      <c r="Z25" s="565"/>
      <c r="AA25" s="567">
        <v>330.21</v>
      </c>
      <c r="AB25" s="566"/>
      <c r="AC25" s="566"/>
      <c r="AD25" s="566"/>
      <c r="AE25" s="566"/>
      <c r="AF25" s="587"/>
    </row>
    <row r="26" spans="1:32" ht="31.5" customHeight="1" thickTop="1" thickBot="1" x14ac:dyDescent="0.35">
      <c r="A26" s="586" t="s">
        <v>292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4" t="s">
        <v>293</v>
      </c>
      <c r="L26" s="564"/>
      <c r="M26" s="564"/>
      <c r="N26" s="564"/>
      <c r="O26" s="565">
        <v>345219</v>
      </c>
      <c r="P26" s="565"/>
      <c r="Q26" s="565"/>
      <c r="R26" s="565"/>
      <c r="S26" s="565"/>
      <c r="T26" s="565"/>
      <c r="U26" s="565">
        <v>333423</v>
      </c>
      <c r="V26" s="565"/>
      <c r="W26" s="565"/>
      <c r="X26" s="565"/>
      <c r="Y26" s="565"/>
      <c r="Z26" s="565"/>
      <c r="AA26" s="567">
        <v>96.58</v>
      </c>
      <c r="AB26" s="566"/>
      <c r="AC26" s="566"/>
      <c r="AD26" s="566"/>
      <c r="AE26" s="566"/>
      <c r="AF26" s="587"/>
    </row>
    <row r="27" spans="1:32" ht="35.25" customHeight="1" thickTop="1" thickBot="1" x14ac:dyDescent="0.35">
      <c r="A27" s="586" t="s">
        <v>270</v>
      </c>
      <c r="B27" s="563"/>
      <c r="C27" s="563"/>
      <c r="D27" s="563"/>
      <c r="E27" s="563"/>
      <c r="F27" s="563"/>
      <c r="G27" s="563"/>
      <c r="H27" s="563"/>
      <c r="I27" s="563"/>
      <c r="J27" s="563"/>
      <c r="K27" s="564" t="s">
        <v>294</v>
      </c>
      <c r="L27" s="564"/>
      <c r="M27" s="564"/>
      <c r="N27" s="564"/>
      <c r="O27" s="565" t="s">
        <v>444</v>
      </c>
      <c r="P27" s="565"/>
      <c r="Q27" s="565"/>
      <c r="R27" s="565"/>
      <c r="S27" s="565"/>
      <c r="T27" s="565"/>
      <c r="U27" s="565" t="s">
        <v>444</v>
      </c>
      <c r="V27" s="565"/>
      <c r="W27" s="565"/>
      <c r="X27" s="565"/>
      <c r="Y27" s="565"/>
      <c r="Z27" s="565"/>
      <c r="AA27" s="566" t="s">
        <v>444</v>
      </c>
      <c r="AB27" s="566"/>
      <c r="AC27" s="566"/>
      <c r="AD27" s="566"/>
      <c r="AE27" s="566"/>
      <c r="AF27" s="587"/>
    </row>
    <row r="28" spans="1:32" ht="57.75" customHeight="1" thickTop="1" thickBot="1" x14ac:dyDescent="0.35">
      <c r="A28" s="586" t="s">
        <v>272</v>
      </c>
      <c r="B28" s="563"/>
      <c r="C28" s="563"/>
      <c r="D28" s="563"/>
      <c r="E28" s="563"/>
      <c r="F28" s="563"/>
      <c r="G28" s="563"/>
      <c r="H28" s="563"/>
      <c r="I28" s="563"/>
      <c r="J28" s="563"/>
      <c r="K28" s="564" t="s">
        <v>295</v>
      </c>
      <c r="L28" s="564"/>
      <c r="M28" s="564"/>
      <c r="N28" s="564"/>
      <c r="O28" s="565" t="s">
        <v>444</v>
      </c>
      <c r="P28" s="565"/>
      <c r="Q28" s="565"/>
      <c r="R28" s="565"/>
      <c r="S28" s="565"/>
      <c r="T28" s="565"/>
      <c r="U28" s="565" t="s">
        <v>444</v>
      </c>
      <c r="V28" s="565"/>
      <c r="W28" s="565"/>
      <c r="X28" s="565"/>
      <c r="Y28" s="565"/>
      <c r="Z28" s="565"/>
      <c r="AA28" s="566" t="s">
        <v>444</v>
      </c>
      <c r="AB28" s="566"/>
      <c r="AC28" s="566"/>
      <c r="AD28" s="566"/>
      <c r="AE28" s="566"/>
      <c r="AF28" s="587"/>
    </row>
    <row r="29" spans="1:32" ht="39.75" customHeight="1" thickTop="1" thickBot="1" x14ac:dyDescent="0.35">
      <c r="A29" s="586" t="s">
        <v>274</v>
      </c>
      <c r="B29" s="563"/>
      <c r="C29" s="563"/>
      <c r="D29" s="563"/>
      <c r="E29" s="563"/>
      <c r="F29" s="563"/>
      <c r="G29" s="563"/>
      <c r="H29" s="563"/>
      <c r="I29" s="563"/>
      <c r="J29" s="563"/>
      <c r="K29" s="564" t="s">
        <v>296</v>
      </c>
      <c r="L29" s="564"/>
      <c r="M29" s="564"/>
      <c r="N29" s="564"/>
      <c r="O29" s="565">
        <v>345219</v>
      </c>
      <c r="P29" s="565"/>
      <c r="Q29" s="565"/>
      <c r="R29" s="565"/>
      <c r="S29" s="565"/>
      <c r="T29" s="565"/>
      <c r="U29" s="565">
        <v>333423</v>
      </c>
      <c r="V29" s="565"/>
      <c r="W29" s="565"/>
      <c r="X29" s="565"/>
      <c r="Y29" s="565"/>
      <c r="Z29" s="565"/>
      <c r="AA29" s="567">
        <v>96.58</v>
      </c>
      <c r="AB29" s="566"/>
      <c r="AC29" s="566"/>
      <c r="AD29" s="566"/>
      <c r="AE29" s="566"/>
      <c r="AF29" s="587"/>
    </row>
    <row r="30" spans="1:32" ht="18.75" thickTop="1" thickBot="1" x14ac:dyDescent="0.35">
      <c r="A30" s="586" t="s">
        <v>276</v>
      </c>
      <c r="B30" s="563"/>
      <c r="C30" s="563"/>
      <c r="D30" s="563"/>
      <c r="E30" s="563"/>
      <c r="F30" s="563"/>
      <c r="G30" s="563"/>
      <c r="H30" s="563"/>
      <c r="I30" s="563"/>
      <c r="J30" s="563"/>
      <c r="K30" s="564" t="s">
        <v>297</v>
      </c>
      <c r="L30" s="564"/>
      <c r="M30" s="564"/>
      <c r="N30" s="564"/>
      <c r="O30" s="565" t="s">
        <v>444</v>
      </c>
      <c r="P30" s="565"/>
      <c r="Q30" s="565"/>
      <c r="R30" s="565"/>
      <c r="S30" s="565"/>
      <c r="T30" s="565"/>
      <c r="U30" s="565" t="s">
        <v>444</v>
      </c>
      <c r="V30" s="565"/>
      <c r="W30" s="565"/>
      <c r="X30" s="565"/>
      <c r="Y30" s="565"/>
      <c r="Z30" s="565"/>
      <c r="AA30" s="566" t="s">
        <v>444</v>
      </c>
      <c r="AB30" s="566"/>
      <c r="AC30" s="566"/>
      <c r="AD30" s="566"/>
      <c r="AE30" s="566"/>
      <c r="AF30" s="587"/>
    </row>
    <row r="31" spans="1:32" ht="42" customHeight="1" thickTop="1" thickBot="1" x14ac:dyDescent="0.35">
      <c r="A31" s="586" t="s">
        <v>298</v>
      </c>
      <c r="B31" s="563"/>
      <c r="C31" s="563"/>
      <c r="D31" s="563"/>
      <c r="E31" s="563"/>
      <c r="F31" s="563"/>
      <c r="G31" s="563"/>
      <c r="H31" s="563"/>
      <c r="I31" s="563"/>
      <c r="J31" s="563"/>
      <c r="K31" s="564" t="s">
        <v>299</v>
      </c>
      <c r="L31" s="564"/>
      <c r="M31" s="564"/>
      <c r="N31" s="564"/>
      <c r="O31" s="565">
        <v>185188</v>
      </c>
      <c r="P31" s="565"/>
      <c r="Q31" s="565"/>
      <c r="R31" s="565"/>
      <c r="S31" s="565"/>
      <c r="T31" s="565"/>
      <c r="U31" s="565">
        <v>1418024</v>
      </c>
      <c r="V31" s="565"/>
      <c r="W31" s="565"/>
      <c r="X31" s="565"/>
      <c r="Y31" s="565"/>
      <c r="Z31" s="565"/>
      <c r="AA31" s="567">
        <v>765.72</v>
      </c>
      <c r="AB31" s="566"/>
      <c r="AC31" s="566"/>
      <c r="AD31" s="566"/>
      <c r="AE31" s="566"/>
      <c r="AF31" s="587"/>
    </row>
    <row r="32" spans="1:32" ht="39" customHeight="1" thickTop="1" thickBot="1" x14ac:dyDescent="0.35">
      <c r="A32" s="586" t="s">
        <v>270</v>
      </c>
      <c r="B32" s="563"/>
      <c r="C32" s="563"/>
      <c r="D32" s="563"/>
      <c r="E32" s="563"/>
      <c r="F32" s="563"/>
      <c r="G32" s="563"/>
      <c r="H32" s="563"/>
      <c r="I32" s="563"/>
      <c r="J32" s="563"/>
      <c r="K32" s="564" t="s">
        <v>300</v>
      </c>
      <c r="L32" s="564"/>
      <c r="M32" s="564"/>
      <c r="N32" s="564"/>
      <c r="O32" s="565" t="s">
        <v>444</v>
      </c>
      <c r="P32" s="565"/>
      <c r="Q32" s="565"/>
      <c r="R32" s="565"/>
      <c r="S32" s="565"/>
      <c r="T32" s="565"/>
      <c r="U32" s="565" t="s">
        <v>444</v>
      </c>
      <c r="V32" s="565"/>
      <c r="W32" s="565"/>
      <c r="X32" s="565"/>
      <c r="Y32" s="565"/>
      <c r="Z32" s="565"/>
      <c r="AA32" s="566" t="s">
        <v>444</v>
      </c>
      <c r="AB32" s="566"/>
      <c r="AC32" s="566"/>
      <c r="AD32" s="566"/>
      <c r="AE32" s="566"/>
      <c r="AF32" s="587"/>
    </row>
    <row r="33" spans="1:32" ht="54.75" customHeight="1" thickTop="1" thickBot="1" x14ac:dyDescent="0.35">
      <c r="A33" s="586" t="s">
        <v>272</v>
      </c>
      <c r="B33" s="563"/>
      <c r="C33" s="563"/>
      <c r="D33" s="563"/>
      <c r="E33" s="563"/>
      <c r="F33" s="563"/>
      <c r="G33" s="563"/>
      <c r="H33" s="563"/>
      <c r="I33" s="563"/>
      <c r="J33" s="563"/>
      <c r="K33" s="564" t="s">
        <v>301</v>
      </c>
      <c r="L33" s="564"/>
      <c r="M33" s="564"/>
      <c r="N33" s="564"/>
      <c r="O33" s="565" t="s">
        <v>444</v>
      </c>
      <c r="P33" s="565"/>
      <c r="Q33" s="565"/>
      <c r="R33" s="565"/>
      <c r="S33" s="565"/>
      <c r="T33" s="565"/>
      <c r="U33" s="565" t="s">
        <v>444</v>
      </c>
      <c r="V33" s="565"/>
      <c r="W33" s="565"/>
      <c r="X33" s="565"/>
      <c r="Y33" s="565"/>
      <c r="Z33" s="565"/>
      <c r="AA33" s="566" t="s">
        <v>444</v>
      </c>
      <c r="AB33" s="566"/>
      <c r="AC33" s="566"/>
      <c r="AD33" s="566"/>
      <c r="AE33" s="566"/>
      <c r="AF33" s="587"/>
    </row>
    <row r="34" spans="1:32" ht="36.75" customHeight="1" thickTop="1" thickBot="1" x14ac:dyDescent="0.35">
      <c r="A34" s="586" t="s">
        <v>274</v>
      </c>
      <c r="B34" s="563"/>
      <c r="C34" s="563"/>
      <c r="D34" s="563"/>
      <c r="E34" s="563"/>
      <c r="F34" s="563"/>
      <c r="G34" s="563"/>
      <c r="H34" s="563"/>
      <c r="I34" s="563"/>
      <c r="J34" s="563"/>
      <c r="K34" s="564" t="s">
        <v>302</v>
      </c>
      <c r="L34" s="564"/>
      <c r="M34" s="564"/>
      <c r="N34" s="564"/>
      <c r="O34" s="565" t="s">
        <v>444</v>
      </c>
      <c r="P34" s="565"/>
      <c r="Q34" s="565"/>
      <c r="R34" s="565"/>
      <c r="S34" s="565"/>
      <c r="T34" s="565"/>
      <c r="U34" s="565" t="s">
        <v>444</v>
      </c>
      <c r="V34" s="565"/>
      <c r="W34" s="565"/>
      <c r="X34" s="565"/>
      <c r="Y34" s="565"/>
      <c r="Z34" s="565"/>
      <c r="AA34" s="566" t="s">
        <v>444</v>
      </c>
      <c r="AB34" s="566"/>
      <c r="AC34" s="566"/>
      <c r="AD34" s="566"/>
      <c r="AE34" s="566"/>
      <c r="AF34" s="587"/>
    </row>
    <row r="35" spans="1:32" ht="18.75" thickTop="1" thickBot="1" x14ac:dyDescent="0.35">
      <c r="A35" s="586" t="s">
        <v>276</v>
      </c>
      <c r="B35" s="563"/>
      <c r="C35" s="563"/>
      <c r="D35" s="563"/>
      <c r="E35" s="563"/>
      <c r="F35" s="563"/>
      <c r="G35" s="563"/>
      <c r="H35" s="563"/>
      <c r="I35" s="563"/>
      <c r="J35" s="563"/>
      <c r="K35" s="564" t="s">
        <v>303</v>
      </c>
      <c r="L35" s="564"/>
      <c r="M35" s="564"/>
      <c r="N35" s="564"/>
      <c r="O35" s="565">
        <v>185188</v>
      </c>
      <c r="P35" s="565"/>
      <c r="Q35" s="565"/>
      <c r="R35" s="565"/>
      <c r="S35" s="565"/>
      <c r="T35" s="565"/>
      <c r="U35" s="565">
        <v>1418024</v>
      </c>
      <c r="V35" s="565"/>
      <c r="W35" s="565"/>
      <c r="X35" s="565"/>
      <c r="Y35" s="565"/>
      <c r="Z35" s="565"/>
      <c r="AA35" s="567">
        <v>765.72</v>
      </c>
      <c r="AB35" s="566"/>
      <c r="AC35" s="566"/>
      <c r="AD35" s="566"/>
      <c r="AE35" s="566"/>
      <c r="AF35" s="587"/>
    </row>
    <row r="36" spans="1:32" ht="18.75" thickTop="1" thickBot="1" x14ac:dyDescent="0.35">
      <c r="A36" s="586" t="s">
        <v>304</v>
      </c>
      <c r="B36" s="563"/>
      <c r="C36" s="563"/>
      <c r="D36" s="563"/>
      <c r="E36" s="563"/>
      <c r="F36" s="563"/>
      <c r="G36" s="563"/>
      <c r="H36" s="563"/>
      <c r="I36" s="563"/>
      <c r="J36" s="563"/>
      <c r="K36" s="564" t="s">
        <v>305</v>
      </c>
      <c r="L36" s="564"/>
      <c r="M36" s="564"/>
      <c r="N36" s="564"/>
      <c r="O36" s="565" t="s">
        <v>444</v>
      </c>
      <c r="P36" s="565"/>
      <c r="Q36" s="565"/>
      <c r="R36" s="565"/>
      <c r="S36" s="565"/>
      <c r="T36" s="565"/>
      <c r="U36" s="565" t="s">
        <v>444</v>
      </c>
      <c r="V36" s="565"/>
      <c r="W36" s="565"/>
      <c r="X36" s="565"/>
      <c r="Y36" s="565"/>
      <c r="Z36" s="565"/>
      <c r="AA36" s="566" t="s">
        <v>444</v>
      </c>
      <c r="AB36" s="566"/>
      <c r="AC36" s="566"/>
      <c r="AD36" s="566"/>
      <c r="AE36" s="566"/>
      <c r="AF36" s="587"/>
    </row>
    <row r="37" spans="1:32" ht="34.5" customHeight="1" thickTop="1" thickBot="1" x14ac:dyDescent="0.35">
      <c r="A37" s="586" t="s">
        <v>270</v>
      </c>
      <c r="B37" s="563"/>
      <c r="C37" s="563"/>
      <c r="D37" s="563"/>
      <c r="E37" s="563"/>
      <c r="F37" s="563"/>
      <c r="G37" s="563"/>
      <c r="H37" s="563"/>
      <c r="I37" s="563"/>
      <c r="J37" s="563"/>
      <c r="K37" s="564" t="s">
        <v>306</v>
      </c>
      <c r="L37" s="564"/>
      <c r="M37" s="564"/>
      <c r="N37" s="564"/>
      <c r="O37" s="565" t="s">
        <v>444</v>
      </c>
      <c r="P37" s="565"/>
      <c r="Q37" s="565"/>
      <c r="R37" s="565"/>
      <c r="S37" s="565"/>
      <c r="T37" s="565"/>
      <c r="U37" s="565" t="s">
        <v>444</v>
      </c>
      <c r="V37" s="565"/>
      <c r="W37" s="565"/>
      <c r="X37" s="565"/>
      <c r="Y37" s="565"/>
      <c r="Z37" s="565"/>
      <c r="AA37" s="566" t="s">
        <v>444</v>
      </c>
      <c r="AB37" s="566"/>
      <c r="AC37" s="566"/>
      <c r="AD37" s="566"/>
      <c r="AE37" s="566"/>
      <c r="AF37" s="587"/>
    </row>
    <row r="38" spans="1:32" ht="33.75" customHeight="1" thickTop="1" thickBot="1" x14ac:dyDescent="0.35">
      <c r="A38" s="586" t="s">
        <v>272</v>
      </c>
      <c r="B38" s="563"/>
      <c r="C38" s="563"/>
      <c r="D38" s="563"/>
      <c r="E38" s="563"/>
      <c r="F38" s="563"/>
      <c r="G38" s="563"/>
      <c r="H38" s="563"/>
      <c r="I38" s="563"/>
      <c r="J38" s="563"/>
      <c r="K38" s="564" t="s">
        <v>307</v>
      </c>
      <c r="L38" s="564"/>
      <c r="M38" s="564"/>
      <c r="N38" s="564"/>
      <c r="O38" s="565" t="s">
        <v>444</v>
      </c>
      <c r="P38" s="565"/>
      <c r="Q38" s="565"/>
      <c r="R38" s="565"/>
      <c r="S38" s="565"/>
      <c r="T38" s="565"/>
      <c r="U38" s="565" t="s">
        <v>444</v>
      </c>
      <c r="V38" s="565"/>
      <c r="W38" s="565"/>
      <c r="X38" s="565"/>
      <c r="Y38" s="565"/>
      <c r="Z38" s="565"/>
      <c r="AA38" s="566" t="s">
        <v>444</v>
      </c>
      <c r="AB38" s="566"/>
      <c r="AC38" s="566"/>
      <c r="AD38" s="566"/>
      <c r="AE38" s="566"/>
      <c r="AF38" s="587"/>
    </row>
    <row r="39" spans="1:32" ht="38.25" customHeight="1" thickTop="1" thickBot="1" x14ac:dyDescent="0.35">
      <c r="A39" s="586" t="s">
        <v>274</v>
      </c>
      <c r="B39" s="563"/>
      <c r="C39" s="563"/>
      <c r="D39" s="563"/>
      <c r="E39" s="563"/>
      <c r="F39" s="563"/>
      <c r="G39" s="563"/>
      <c r="H39" s="563"/>
      <c r="I39" s="563"/>
      <c r="J39" s="563"/>
      <c r="K39" s="564" t="s">
        <v>308</v>
      </c>
      <c r="L39" s="564"/>
      <c r="M39" s="564"/>
      <c r="N39" s="564"/>
      <c r="O39" s="565" t="s">
        <v>444</v>
      </c>
      <c r="P39" s="565"/>
      <c r="Q39" s="565"/>
      <c r="R39" s="565"/>
      <c r="S39" s="565"/>
      <c r="T39" s="565"/>
      <c r="U39" s="565" t="s">
        <v>444</v>
      </c>
      <c r="V39" s="565"/>
      <c r="W39" s="565"/>
      <c r="X39" s="565"/>
      <c r="Y39" s="565"/>
      <c r="Z39" s="565"/>
      <c r="AA39" s="566" t="s">
        <v>444</v>
      </c>
      <c r="AB39" s="566"/>
      <c r="AC39" s="566"/>
      <c r="AD39" s="566"/>
      <c r="AE39" s="566"/>
      <c r="AF39" s="587"/>
    </row>
    <row r="40" spans="1:32" ht="18.75" thickTop="1" thickBot="1" x14ac:dyDescent="0.35">
      <c r="A40" s="586" t="s">
        <v>276</v>
      </c>
      <c r="B40" s="563"/>
      <c r="C40" s="563"/>
      <c r="D40" s="563"/>
      <c r="E40" s="563"/>
      <c r="F40" s="563"/>
      <c r="G40" s="563"/>
      <c r="H40" s="563"/>
      <c r="I40" s="563"/>
      <c r="J40" s="563"/>
      <c r="K40" s="564" t="s">
        <v>309</v>
      </c>
      <c r="L40" s="564"/>
      <c r="M40" s="564"/>
      <c r="N40" s="564"/>
      <c r="O40" s="565" t="s">
        <v>444</v>
      </c>
      <c r="P40" s="565"/>
      <c r="Q40" s="565"/>
      <c r="R40" s="565"/>
      <c r="S40" s="565"/>
      <c r="T40" s="565"/>
      <c r="U40" s="565" t="s">
        <v>444</v>
      </c>
      <c r="V40" s="565"/>
      <c r="W40" s="565"/>
      <c r="X40" s="565"/>
      <c r="Y40" s="565"/>
      <c r="Z40" s="565"/>
      <c r="AA40" s="566" t="s">
        <v>444</v>
      </c>
      <c r="AB40" s="566"/>
      <c r="AC40" s="566"/>
      <c r="AD40" s="566"/>
      <c r="AE40" s="566"/>
      <c r="AF40" s="587"/>
    </row>
    <row r="41" spans="1:32" ht="18.75" thickTop="1" thickBot="1" x14ac:dyDescent="0.35">
      <c r="A41" s="586" t="s">
        <v>310</v>
      </c>
      <c r="B41" s="563"/>
      <c r="C41" s="563"/>
      <c r="D41" s="563"/>
      <c r="E41" s="563"/>
      <c r="F41" s="563"/>
      <c r="G41" s="563"/>
      <c r="H41" s="563"/>
      <c r="I41" s="563"/>
      <c r="J41" s="563"/>
      <c r="K41" s="564" t="s">
        <v>311</v>
      </c>
      <c r="L41" s="564"/>
      <c r="M41" s="564"/>
      <c r="N41" s="564"/>
      <c r="O41" s="565" t="s">
        <v>444</v>
      </c>
      <c r="P41" s="565"/>
      <c r="Q41" s="565"/>
      <c r="R41" s="565"/>
      <c r="S41" s="565"/>
      <c r="T41" s="565"/>
      <c r="U41" s="565" t="s">
        <v>444</v>
      </c>
      <c r="V41" s="565"/>
      <c r="W41" s="565"/>
      <c r="X41" s="565"/>
      <c r="Y41" s="565"/>
      <c r="Z41" s="565"/>
      <c r="AA41" s="566" t="s">
        <v>444</v>
      </c>
      <c r="AB41" s="566"/>
      <c r="AC41" s="566"/>
      <c r="AD41" s="566"/>
      <c r="AE41" s="566"/>
      <c r="AF41" s="587"/>
    </row>
    <row r="42" spans="1:32" ht="35.25" customHeight="1" thickTop="1" thickBot="1" x14ac:dyDescent="0.35">
      <c r="A42" s="586" t="s">
        <v>270</v>
      </c>
      <c r="B42" s="563"/>
      <c r="C42" s="563"/>
      <c r="D42" s="563"/>
      <c r="E42" s="563"/>
      <c r="F42" s="563"/>
      <c r="G42" s="563"/>
      <c r="H42" s="563"/>
      <c r="I42" s="563"/>
      <c r="J42" s="563"/>
      <c r="K42" s="564" t="s">
        <v>312</v>
      </c>
      <c r="L42" s="564"/>
      <c r="M42" s="564"/>
      <c r="N42" s="564"/>
      <c r="O42" s="565" t="s">
        <v>444</v>
      </c>
      <c r="P42" s="565"/>
      <c r="Q42" s="565"/>
      <c r="R42" s="565"/>
      <c r="S42" s="565"/>
      <c r="T42" s="565"/>
      <c r="U42" s="565" t="s">
        <v>444</v>
      </c>
      <c r="V42" s="565"/>
      <c r="W42" s="565"/>
      <c r="X42" s="565"/>
      <c r="Y42" s="565"/>
      <c r="Z42" s="565"/>
      <c r="AA42" s="566" t="s">
        <v>444</v>
      </c>
      <c r="AB42" s="566"/>
      <c r="AC42" s="566"/>
      <c r="AD42" s="566"/>
      <c r="AE42" s="566"/>
      <c r="AF42" s="587"/>
    </row>
    <row r="43" spans="1:32" ht="54.75" customHeight="1" thickTop="1" thickBot="1" x14ac:dyDescent="0.35">
      <c r="A43" s="586" t="s">
        <v>272</v>
      </c>
      <c r="B43" s="563"/>
      <c r="C43" s="563"/>
      <c r="D43" s="563"/>
      <c r="E43" s="563"/>
      <c r="F43" s="563"/>
      <c r="G43" s="563"/>
      <c r="H43" s="563"/>
      <c r="I43" s="563"/>
      <c r="J43" s="563"/>
      <c r="K43" s="564" t="s">
        <v>313</v>
      </c>
      <c r="L43" s="564"/>
      <c r="M43" s="564"/>
      <c r="N43" s="564"/>
      <c r="O43" s="565" t="s">
        <v>444</v>
      </c>
      <c r="P43" s="565"/>
      <c r="Q43" s="565"/>
      <c r="R43" s="565"/>
      <c r="S43" s="565"/>
      <c r="T43" s="565"/>
      <c r="U43" s="565" t="s">
        <v>444</v>
      </c>
      <c r="V43" s="565"/>
      <c r="W43" s="565"/>
      <c r="X43" s="565"/>
      <c r="Y43" s="565"/>
      <c r="Z43" s="565"/>
      <c r="AA43" s="566" t="s">
        <v>444</v>
      </c>
      <c r="AB43" s="566"/>
      <c r="AC43" s="566"/>
      <c r="AD43" s="566"/>
      <c r="AE43" s="566"/>
      <c r="AF43" s="587"/>
    </row>
    <row r="44" spans="1:32" ht="33" customHeight="1" thickTop="1" thickBot="1" x14ac:dyDescent="0.35">
      <c r="A44" s="586" t="s">
        <v>274</v>
      </c>
      <c r="B44" s="563"/>
      <c r="C44" s="563"/>
      <c r="D44" s="563"/>
      <c r="E44" s="563"/>
      <c r="F44" s="563"/>
      <c r="G44" s="563"/>
      <c r="H44" s="563"/>
      <c r="I44" s="563"/>
      <c r="J44" s="563"/>
      <c r="K44" s="564" t="s">
        <v>314</v>
      </c>
      <c r="L44" s="564"/>
      <c r="M44" s="564"/>
      <c r="N44" s="564"/>
      <c r="O44" s="565" t="s">
        <v>444</v>
      </c>
      <c r="P44" s="565"/>
      <c r="Q44" s="565"/>
      <c r="R44" s="565"/>
      <c r="S44" s="565"/>
      <c r="T44" s="565"/>
      <c r="U44" s="565" t="s">
        <v>444</v>
      </c>
      <c r="V44" s="565"/>
      <c r="W44" s="565"/>
      <c r="X44" s="565"/>
      <c r="Y44" s="565"/>
      <c r="Z44" s="565"/>
      <c r="AA44" s="566" t="s">
        <v>444</v>
      </c>
      <c r="AB44" s="566"/>
      <c r="AC44" s="566"/>
      <c r="AD44" s="566"/>
      <c r="AE44" s="566"/>
      <c r="AF44" s="587"/>
    </row>
    <row r="45" spans="1:32" ht="18.75" thickTop="1" thickBot="1" x14ac:dyDescent="0.35">
      <c r="A45" s="586" t="s">
        <v>276</v>
      </c>
      <c r="B45" s="563"/>
      <c r="C45" s="563"/>
      <c r="D45" s="563"/>
      <c r="E45" s="563"/>
      <c r="F45" s="563"/>
      <c r="G45" s="563"/>
      <c r="H45" s="563"/>
      <c r="I45" s="563"/>
      <c r="J45" s="563"/>
      <c r="K45" s="564" t="s">
        <v>315</v>
      </c>
      <c r="L45" s="564"/>
      <c r="M45" s="564"/>
      <c r="N45" s="564"/>
      <c r="O45" s="565" t="s">
        <v>444</v>
      </c>
      <c r="P45" s="565"/>
      <c r="Q45" s="565"/>
      <c r="R45" s="565"/>
      <c r="S45" s="565"/>
      <c r="T45" s="565"/>
      <c r="U45" s="565" t="s">
        <v>444</v>
      </c>
      <c r="V45" s="565"/>
      <c r="W45" s="565"/>
      <c r="X45" s="565"/>
      <c r="Y45" s="565"/>
      <c r="Z45" s="565"/>
      <c r="AA45" s="566" t="s">
        <v>444</v>
      </c>
      <c r="AB45" s="566"/>
      <c r="AC45" s="566"/>
      <c r="AD45" s="566"/>
      <c r="AE45" s="566"/>
      <c r="AF45" s="587"/>
    </row>
    <row r="46" spans="1:32" ht="33" customHeight="1" thickTop="1" thickBot="1" x14ac:dyDescent="0.35">
      <c r="A46" s="586" t="s">
        <v>316</v>
      </c>
      <c r="B46" s="563"/>
      <c r="C46" s="563"/>
      <c r="D46" s="563"/>
      <c r="E46" s="563"/>
      <c r="F46" s="563"/>
      <c r="G46" s="563"/>
      <c r="H46" s="563"/>
      <c r="I46" s="563"/>
      <c r="J46" s="563"/>
      <c r="K46" s="564" t="s">
        <v>317</v>
      </c>
      <c r="L46" s="564"/>
      <c r="M46" s="564"/>
      <c r="N46" s="564"/>
      <c r="O46" s="565" t="s">
        <v>444</v>
      </c>
      <c r="P46" s="565"/>
      <c r="Q46" s="565"/>
      <c r="R46" s="565"/>
      <c r="S46" s="565"/>
      <c r="T46" s="565"/>
      <c r="U46" s="565" t="s">
        <v>444</v>
      </c>
      <c r="V46" s="565"/>
      <c r="W46" s="565"/>
      <c r="X46" s="565"/>
      <c r="Y46" s="565"/>
      <c r="Z46" s="565"/>
      <c r="AA46" s="566" t="s">
        <v>444</v>
      </c>
      <c r="AB46" s="566"/>
      <c r="AC46" s="566"/>
      <c r="AD46" s="566"/>
      <c r="AE46" s="566"/>
      <c r="AF46" s="587"/>
    </row>
    <row r="47" spans="1:32" ht="38.25" customHeight="1" thickTop="1" thickBot="1" x14ac:dyDescent="0.35">
      <c r="A47" s="586" t="s">
        <v>270</v>
      </c>
      <c r="B47" s="563"/>
      <c r="C47" s="563"/>
      <c r="D47" s="563"/>
      <c r="E47" s="563"/>
      <c r="F47" s="563"/>
      <c r="G47" s="563"/>
      <c r="H47" s="563"/>
      <c r="I47" s="563"/>
      <c r="J47" s="563"/>
      <c r="K47" s="564" t="s">
        <v>318</v>
      </c>
      <c r="L47" s="564"/>
      <c r="M47" s="564"/>
      <c r="N47" s="564"/>
      <c r="O47" s="565" t="s">
        <v>444</v>
      </c>
      <c r="P47" s="565"/>
      <c r="Q47" s="565"/>
      <c r="R47" s="565"/>
      <c r="S47" s="565"/>
      <c r="T47" s="565"/>
      <c r="U47" s="565" t="s">
        <v>444</v>
      </c>
      <c r="V47" s="565"/>
      <c r="W47" s="565"/>
      <c r="X47" s="565"/>
      <c r="Y47" s="565"/>
      <c r="Z47" s="565"/>
      <c r="AA47" s="566" t="s">
        <v>444</v>
      </c>
      <c r="AB47" s="566"/>
      <c r="AC47" s="566"/>
      <c r="AD47" s="566"/>
      <c r="AE47" s="566"/>
      <c r="AF47" s="587"/>
    </row>
    <row r="48" spans="1:32" ht="49.5" customHeight="1" thickTop="1" thickBot="1" x14ac:dyDescent="0.35">
      <c r="A48" s="586" t="s">
        <v>272</v>
      </c>
      <c r="B48" s="563"/>
      <c r="C48" s="563"/>
      <c r="D48" s="563"/>
      <c r="E48" s="563"/>
      <c r="F48" s="563"/>
      <c r="G48" s="563"/>
      <c r="H48" s="563"/>
      <c r="I48" s="563"/>
      <c r="J48" s="563"/>
      <c r="K48" s="564" t="s">
        <v>319</v>
      </c>
      <c r="L48" s="564"/>
      <c r="M48" s="564"/>
      <c r="N48" s="564"/>
      <c r="O48" s="565" t="s">
        <v>444</v>
      </c>
      <c r="P48" s="565"/>
      <c r="Q48" s="565"/>
      <c r="R48" s="565"/>
      <c r="S48" s="565"/>
      <c r="T48" s="565"/>
      <c r="U48" s="565" t="s">
        <v>444</v>
      </c>
      <c r="V48" s="565"/>
      <c r="W48" s="565"/>
      <c r="X48" s="565"/>
      <c r="Y48" s="565"/>
      <c r="Z48" s="565"/>
      <c r="AA48" s="566" t="s">
        <v>444</v>
      </c>
      <c r="AB48" s="566"/>
      <c r="AC48" s="566"/>
      <c r="AD48" s="566"/>
      <c r="AE48" s="566"/>
      <c r="AF48" s="587"/>
    </row>
    <row r="49" spans="1:32" ht="34.5" customHeight="1" thickTop="1" thickBot="1" x14ac:dyDescent="0.35">
      <c r="A49" s="586" t="s">
        <v>274</v>
      </c>
      <c r="B49" s="563"/>
      <c r="C49" s="563"/>
      <c r="D49" s="563"/>
      <c r="E49" s="563"/>
      <c r="F49" s="563"/>
      <c r="G49" s="563"/>
      <c r="H49" s="563"/>
      <c r="I49" s="563"/>
      <c r="J49" s="563"/>
      <c r="K49" s="564" t="s">
        <v>320</v>
      </c>
      <c r="L49" s="564"/>
      <c r="M49" s="564"/>
      <c r="N49" s="564"/>
      <c r="O49" s="565" t="s">
        <v>444</v>
      </c>
      <c r="P49" s="565"/>
      <c r="Q49" s="565"/>
      <c r="R49" s="565"/>
      <c r="S49" s="565"/>
      <c r="T49" s="565"/>
      <c r="U49" s="565" t="s">
        <v>444</v>
      </c>
      <c r="V49" s="565"/>
      <c r="W49" s="565"/>
      <c r="X49" s="565"/>
      <c r="Y49" s="565"/>
      <c r="Z49" s="565"/>
      <c r="AA49" s="566" t="s">
        <v>444</v>
      </c>
      <c r="AB49" s="566"/>
      <c r="AC49" s="566"/>
      <c r="AD49" s="566"/>
      <c r="AE49" s="566"/>
      <c r="AF49" s="587"/>
    </row>
    <row r="50" spans="1:32" ht="18.75" thickTop="1" thickBot="1" x14ac:dyDescent="0.35">
      <c r="A50" s="586" t="s">
        <v>276</v>
      </c>
      <c r="B50" s="563"/>
      <c r="C50" s="563"/>
      <c r="D50" s="563"/>
      <c r="E50" s="563"/>
      <c r="F50" s="563"/>
      <c r="G50" s="563"/>
      <c r="H50" s="563"/>
      <c r="I50" s="563"/>
      <c r="J50" s="563"/>
      <c r="K50" s="564" t="s">
        <v>321</v>
      </c>
      <c r="L50" s="564"/>
      <c r="M50" s="564"/>
      <c r="N50" s="564"/>
      <c r="O50" s="565" t="s">
        <v>444</v>
      </c>
      <c r="P50" s="565"/>
      <c r="Q50" s="565"/>
      <c r="R50" s="565"/>
      <c r="S50" s="565"/>
      <c r="T50" s="565"/>
      <c r="U50" s="565" t="s">
        <v>444</v>
      </c>
      <c r="V50" s="565"/>
      <c r="W50" s="565"/>
      <c r="X50" s="565"/>
      <c r="Y50" s="565"/>
      <c r="Z50" s="565"/>
      <c r="AA50" s="566" t="s">
        <v>444</v>
      </c>
      <c r="AB50" s="566"/>
      <c r="AC50" s="566"/>
      <c r="AD50" s="566"/>
      <c r="AE50" s="566"/>
      <c r="AF50" s="587"/>
    </row>
    <row r="51" spans="1:32" ht="36" customHeight="1" thickTop="1" thickBot="1" x14ac:dyDescent="0.35">
      <c r="A51" s="586" t="s">
        <v>322</v>
      </c>
      <c r="B51" s="563"/>
      <c r="C51" s="563"/>
      <c r="D51" s="563"/>
      <c r="E51" s="563"/>
      <c r="F51" s="563"/>
      <c r="G51" s="563"/>
      <c r="H51" s="563"/>
      <c r="I51" s="563"/>
      <c r="J51" s="563"/>
      <c r="K51" s="564" t="s">
        <v>323</v>
      </c>
      <c r="L51" s="564"/>
      <c r="M51" s="564"/>
      <c r="N51" s="564"/>
      <c r="O51" s="565" t="s">
        <v>444</v>
      </c>
      <c r="P51" s="565"/>
      <c r="Q51" s="565"/>
      <c r="R51" s="565"/>
      <c r="S51" s="565"/>
      <c r="T51" s="565"/>
      <c r="U51" s="565" t="s">
        <v>444</v>
      </c>
      <c r="V51" s="565"/>
      <c r="W51" s="565"/>
      <c r="X51" s="565"/>
      <c r="Y51" s="565"/>
      <c r="Z51" s="565"/>
      <c r="AA51" s="566" t="s">
        <v>444</v>
      </c>
      <c r="AB51" s="566"/>
      <c r="AC51" s="566"/>
      <c r="AD51" s="566"/>
      <c r="AE51" s="566"/>
      <c r="AF51" s="587"/>
    </row>
    <row r="52" spans="1:32" ht="18.75" thickTop="1" thickBot="1" x14ac:dyDescent="0.35">
      <c r="A52" s="586" t="s">
        <v>324</v>
      </c>
      <c r="B52" s="563"/>
      <c r="C52" s="563"/>
      <c r="D52" s="563"/>
      <c r="E52" s="563"/>
      <c r="F52" s="563"/>
      <c r="G52" s="563"/>
      <c r="H52" s="563"/>
      <c r="I52" s="563"/>
      <c r="J52" s="563"/>
      <c r="K52" s="564" t="s">
        <v>325</v>
      </c>
      <c r="L52" s="564"/>
      <c r="M52" s="564"/>
      <c r="N52" s="564"/>
      <c r="O52" s="565" t="s">
        <v>444</v>
      </c>
      <c r="P52" s="565"/>
      <c r="Q52" s="565"/>
      <c r="R52" s="565"/>
      <c r="S52" s="565"/>
      <c r="T52" s="565"/>
      <c r="U52" s="565" t="s">
        <v>444</v>
      </c>
      <c r="V52" s="565"/>
      <c r="W52" s="565"/>
      <c r="X52" s="565"/>
      <c r="Y52" s="565"/>
      <c r="Z52" s="565"/>
      <c r="AA52" s="566" t="s">
        <v>444</v>
      </c>
      <c r="AB52" s="566"/>
      <c r="AC52" s="566"/>
      <c r="AD52" s="566"/>
      <c r="AE52" s="566"/>
      <c r="AF52" s="587"/>
    </row>
    <row r="53" spans="1:32" ht="33" customHeight="1" thickTop="1" thickBot="1" x14ac:dyDescent="0.35">
      <c r="A53" s="586" t="s">
        <v>270</v>
      </c>
      <c r="B53" s="563"/>
      <c r="C53" s="563"/>
      <c r="D53" s="563"/>
      <c r="E53" s="563"/>
      <c r="F53" s="563"/>
      <c r="G53" s="563"/>
      <c r="H53" s="563"/>
      <c r="I53" s="563"/>
      <c r="J53" s="563"/>
      <c r="K53" s="564" t="s">
        <v>326</v>
      </c>
      <c r="L53" s="564"/>
      <c r="M53" s="564"/>
      <c r="N53" s="564"/>
      <c r="O53" s="565" t="s">
        <v>444</v>
      </c>
      <c r="P53" s="565"/>
      <c r="Q53" s="565"/>
      <c r="R53" s="565"/>
      <c r="S53" s="565"/>
      <c r="T53" s="565"/>
      <c r="U53" s="565" t="s">
        <v>444</v>
      </c>
      <c r="V53" s="565"/>
      <c r="W53" s="565"/>
      <c r="X53" s="565"/>
      <c r="Y53" s="565"/>
      <c r="Z53" s="565"/>
      <c r="AA53" s="566" t="s">
        <v>444</v>
      </c>
      <c r="AB53" s="566"/>
      <c r="AC53" s="566"/>
      <c r="AD53" s="566"/>
      <c r="AE53" s="566"/>
      <c r="AF53" s="587"/>
    </row>
    <row r="54" spans="1:32" ht="35.25" customHeight="1" thickTop="1" thickBot="1" x14ac:dyDescent="0.35">
      <c r="A54" s="586" t="s">
        <v>272</v>
      </c>
      <c r="B54" s="563"/>
      <c r="C54" s="563"/>
      <c r="D54" s="563"/>
      <c r="E54" s="563"/>
      <c r="F54" s="563"/>
      <c r="G54" s="563"/>
      <c r="H54" s="563"/>
      <c r="I54" s="563"/>
      <c r="J54" s="563"/>
      <c r="K54" s="564" t="s">
        <v>327</v>
      </c>
      <c r="L54" s="564"/>
      <c r="M54" s="564"/>
      <c r="N54" s="564"/>
      <c r="O54" s="565" t="s">
        <v>444</v>
      </c>
      <c r="P54" s="565"/>
      <c r="Q54" s="565"/>
      <c r="R54" s="565"/>
      <c r="S54" s="565"/>
      <c r="T54" s="565"/>
      <c r="U54" s="565" t="s">
        <v>444</v>
      </c>
      <c r="V54" s="565"/>
      <c r="W54" s="565"/>
      <c r="X54" s="565"/>
      <c r="Y54" s="565"/>
      <c r="Z54" s="565"/>
      <c r="AA54" s="566" t="s">
        <v>444</v>
      </c>
      <c r="AB54" s="566"/>
      <c r="AC54" s="566"/>
      <c r="AD54" s="566"/>
      <c r="AE54" s="566"/>
      <c r="AF54" s="587"/>
    </row>
    <row r="55" spans="1:32" ht="32.25" customHeight="1" thickTop="1" thickBot="1" x14ac:dyDescent="0.35">
      <c r="A55" s="586" t="s">
        <v>274</v>
      </c>
      <c r="B55" s="563"/>
      <c r="C55" s="563"/>
      <c r="D55" s="563"/>
      <c r="E55" s="563"/>
      <c r="F55" s="563"/>
      <c r="G55" s="563"/>
      <c r="H55" s="563"/>
      <c r="I55" s="563"/>
      <c r="J55" s="563"/>
      <c r="K55" s="564" t="s">
        <v>328</v>
      </c>
      <c r="L55" s="564"/>
      <c r="M55" s="564"/>
      <c r="N55" s="564"/>
      <c r="O55" s="565" t="s">
        <v>444</v>
      </c>
      <c r="P55" s="565"/>
      <c r="Q55" s="565"/>
      <c r="R55" s="565"/>
      <c r="S55" s="565"/>
      <c r="T55" s="565"/>
      <c r="U55" s="565" t="s">
        <v>444</v>
      </c>
      <c r="V55" s="565"/>
      <c r="W55" s="565"/>
      <c r="X55" s="565"/>
      <c r="Y55" s="565"/>
      <c r="Z55" s="565"/>
      <c r="AA55" s="566" t="s">
        <v>444</v>
      </c>
      <c r="AB55" s="566"/>
      <c r="AC55" s="566"/>
      <c r="AD55" s="566"/>
      <c r="AE55" s="566"/>
      <c r="AF55" s="587"/>
    </row>
    <row r="56" spans="1:32" ht="18.75" thickTop="1" thickBot="1" x14ac:dyDescent="0.35">
      <c r="A56" s="586" t="s">
        <v>276</v>
      </c>
      <c r="B56" s="563"/>
      <c r="C56" s="563"/>
      <c r="D56" s="563"/>
      <c r="E56" s="563"/>
      <c r="F56" s="563"/>
      <c r="G56" s="563"/>
      <c r="H56" s="563"/>
      <c r="I56" s="563"/>
      <c r="J56" s="563"/>
      <c r="K56" s="564" t="s">
        <v>329</v>
      </c>
      <c r="L56" s="564"/>
      <c r="M56" s="564"/>
      <c r="N56" s="564"/>
      <c r="O56" s="565" t="s">
        <v>444</v>
      </c>
      <c r="P56" s="565"/>
      <c r="Q56" s="565"/>
      <c r="R56" s="565"/>
      <c r="S56" s="565"/>
      <c r="T56" s="565"/>
      <c r="U56" s="565" t="s">
        <v>444</v>
      </c>
      <c r="V56" s="565"/>
      <c r="W56" s="565"/>
      <c r="X56" s="565"/>
      <c r="Y56" s="565"/>
      <c r="Z56" s="565"/>
      <c r="AA56" s="566" t="s">
        <v>444</v>
      </c>
      <c r="AB56" s="566"/>
      <c r="AC56" s="566"/>
      <c r="AD56" s="566"/>
      <c r="AE56" s="566"/>
      <c r="AF56" s="587"/>
    </row>
    <row r="57" spans="1:32" ht="34.5" customHeight="1" thickTop="1" thickBot="1" x14ac:dyDescent="0.35">
      <c r="A57" s="586" t="s">
        <v>330</v>
      </c>
      <c r="B57" s="563"/>
      <c r="C57" s="563"/>
      <c r="D57" s="563"/>
      <c r="E57" s="563"/>
      <c r="F57" s="563"/>
      <c r="G57" s="563"/>
      <c r="H57" s="563"/>
      <c r="I57" s="563"/>
      <c r="J57" s="563"/>
      <c r="K57" s="564" t="s">
        <v>331</v>
      </c>
      <c r="L57" s="564"/>
      <c r="M57" s="564"/>
      <c r="N57" s="564"/>
      <c r="O57" s="565" t="s">
        <v>444</v>
      </c>
      <c r="P57" s="565"/>
      <c r="Q57" s="565"/>
      <c r="R57" s="565"/>
      <c r="S57" s="565"/>
      <c r="T57" s="565"/>
      <c r="U57" s="565" t="s">
        <v>444</v>
      </c>
      <c r="V57" s="565"/>
      <c r="W57" s="565"/>
      <c r="X57" s="565"/>
      <c r="Y57" s="565"/>
      <c r="Z57" s="565"/>
      <c r="AA57" s="566" t="s">
        <v>444</v>
      </c>
      <c r="AB57" s="566"/>
      <c r="AC57" s="566"/>
      <c r="AD57" s="566"/>
      <c r="AE57" s="566"/>
      <c r="AF57" s="587"/>
    </row>
    <row r="58" spans="1:32" ht="36.75" customHeight="1" thickTop="1" thickBot="1" x14ac:dyDescent="0.35">
      <c r="A58" s="586" t="s">
        <v>270</v>
      </c>
      <c r="B58" s="563"/>
      <c r="C58" s="563"/>
      <c r="D58" s="563"/>
      <c r="E58" s="563"/>
      <c r="F58" s="563"/>
      <c r="G58" s="563"/>
      <c r="H58" s="563"/>
      <c r="I58" s="563"/>
      <c r="J58" s="563"/>
      <c r="K58" s="564" t="s">
        <v>332</v>
      </c>
      <c r="L58" s="564"/>
      <c r="M58" s="564"/>
      <c r="N58" s="564"/>
      <c r="O58" s="565" t="s">
        <v>444</v>
      </c>
      <c r="P58" s="565"/>
      <c r="Q58" s="565"/>
      <c r="R58" s="565"/>
      <c r="S58" s="565"/>
      <c r="T58" s="565"/>
      <c r="U58" s="565" t="s">
        <v>444</v>
      </c>
      <c r="V58" s="565"/>
      <c r="W58" s="565"/>
      <c r="X58" s="565"/>
      <c r="Y58" s="565"/>
      <c r="Z58" s="565"/>
      <c r="AA58" s="566" t="s">
        <v>444</v>
      </c>
      <c r="AB58" s="566"/>
      <c r="AC58" s="566"/>
      <c r="AD58" s="566"/>
      <c r="AE58" s="566"/>
      <c r="AF58" s="587"/>
    </row>
    <row r="59" spans="1:32" ht="55.5" customHeight="1" thickTop="1" thickBot="1" x14ac:dyDescent="0.35">
      <c r="A59" s="586" t="s">
        <v>272</v>
      </c>
      <c r="B59" s="563"/>
      <c r="C59" s="563"/>
      <c r="D59" s="563"/>
      <c r="E59" s="563"/>
      <c r="F59" s="563"/>
      <c r="G59" s="563"/>
      <c r="H59" s="563"/>
      <c r="I59" s="563"/>
      <c r="J59" s="563"/>
      <c r="K59" s="564" t="s">
        <v>333</v>
      </c>
      <c r="L59" s="564"/>
      <c r="M59" s="564"/>
      <c r="N59" s="564"/>
      <c r="O59" s="565" t="s">
        <v>444</v>
      </c>
      <c r="P59" s="565"/>
      <c r="Q59" s="565"/>
      <c r="R59" s="565"/>
      <c r="S59" s="565"/>
      <c r="T59" s="565"/>
      <c r="U59" s="565" t="s">
        <v>444</v>
      </c>
      <c r="V59" s="565"/>
      <c r="W59" s="565"/>
      <c r="X59" s="565"/>
      <c r="Y59" s="565"/>
      <c r="Z59" s="565"/>
      <c r="AA59" s="566" t="s">
        <v>444</v>
      </c>
      <c r="AB59" s="566"/>
      <c r="AC59" s="566"/>
      <c r="AD59" s="566"/>
      <c r="AE59" s="566"/>
      <c r="AF59" s="587"/>
    </row>
    <row r="60" spans="1:32" ht="36.75" customHeight="1" thickTop="1" thickBot="1" x14ac:dyDescent="0.35">
      <c r="A60" s="586" t="s">
        <v>274</v>
      </c>
      <c r="B60" s="563"/>
      <c r="C60" s="563"/>
      <c r="D60" s="563"/>
      <c r="E60" s="563"/>
      <c r="F60" s="563"/>
      <c r="G60" s="563"/>
      <c r="H60" s="563"/>
      <c r="I60" s="563"/>
      <c r="J60" s="563"/>
      <c r="K60" s="564" t="s">
        <v>334</v>
      </c>
      <c r="L60" s="564"/>
      <c r="M60" s="564"/>
      <c r="N60" s="564"/>
      <c r="O60" s="565" t="s">
        <v>444</v>
      </c>
      <c r="P60" s="565"/>
      <c r="Q60" s="565"/>
      <c r="R60" s="565"/>
      <c r="S60" s="565"/>
      <c r="T60" s="565"/>
      <c r="U60" s="565" t="s">
        <v>444</v>
      </c>
      <c r="V60" s="565"/>
      <c r="W60" s="565"/>
      <c r="X60" s="565"/>
      <c r="Y60" s="565"/>
      <c r="Z60" s="565"/>
      <c r="AA60" s="566" t="s">
        <v>444</v>
      </c>
      <c r="AB60" s="566"/>
      <c r="AC60" s="566"/>
      <c r="AD60" s="566"/>
      <c r="AE60" s="566"/>
      <c r="AF60" s="587"/>
    </row>
    <row r="61" spans="1:32" ht="18.75" thickTop="1" thickBot="1" x14ac:dyDescent="0.35">
      <c r="A61" s="586" t="s">
        <v>276</v>
      </c>
      <c r="B61" s="563"/>
      <c r="C61" s="563"/>
      <c r="D61" s="563"/>
      <c r="E61" s="563"/>
      <c r="F61" s="563"/>
      <c r="G61" s="563"/>
      <c r="H61" s="563"/>
      <c r="I61" s="563"/>
      <c r="J61" s="563"/>
      <c r="K61" s="564" t="s">
        <v>335</v>
      </c>
      <c r="L61" s="564"/>
      <c r="M61" s="564"/>
      <c r="N61" s="564"/>
      <c r="O61" s="565" t="s">
        <v>444</v>
      </c>
      <c r="P61" s="565"/>
      <c r="Q61" s="565"/>
      <c r="R61" s="565"/>
      <c r="S61" s="565"/>
      <c r="T61" s="565"/>
      <c r="U61" s="565" t="s">
        <v>444</v>
      </c>
      <c r="V61" s="565"/>
      <c r="W61" s="565"/>
      <c r="X61" s="565"/>
      <c r="Y61" s="565"/>
      <c r="Z61" s="565"/>
      <c r="AA61" s="566" t="s">
        <v>444</v>
      </c>
      <c r="AB61" s="566"/>
      <c r="AC61" s="566"/>
      <c r="AD61" s="566"/>
      <c r="AE61" s="566"/>
      <c r="AF61" s="587"/>
    </row>
    <row r="62" spans="1:32" ht="33.75" customHeight="1" thickTop="1" thickBot="1" x14ac:dyDescent="0.35">
      <c r="A62" s="586" t="s">
        <v>336</v>
      </c>
      <c r="B62" s="563"/>
      <c r="C62" s="563"/>
      <c r="D62" s="563"/>
      <c r="E62" s="563"/>
      <c r="F62" s="563"/>
      <c r="G62" s="563"/>
      <c r="H62" s="563"/>
      <c r="I62" s="563"/>
      <c r="J62" s="563"/>
      <c r="K62" s="564" t="s">
        <v>337</v>
      </c>
      <c r="L62" s="564"/>
      <c r="M62" s="564"/>
      <c r="N62" s="564"/>
      <c r="O62" s="565" t="s">
        <v>444</v>
      </c>
      <c r="P62" s="565"/>
      <c r="Q62" s="565"/>
      <c r="R62" s="565"/>
      <c r="S62" s="565"/>
      <c r="T62" s="565"/>
      <c r="U62" s="565" t="s">
        <v>444</v>
      </c>
      <c r="V62" s="565"/>
      <c r="W62" s="565"/>
      <c r="X62" s="565"/>
      <c r="Y62" s="565"/>
      <c r="Z62" s="565"/>
      <c r="AA62" s="566" t="s">
        <v>444</v>
      </c>
      <c r="AB62" s="566"/>
      <c r="AC62" s="566"/>
      <c r="AD62" s="566"/>
      <c r="AE62" s="566"/>
      <c r="AF62" s="587"/>
    </row>
    <row r="63" spans="1:32" ht="40.5" customHeight="1" thickTop="1" thickBot="1" x14ac:dyDescent="0.35">
      <c r="A63" s="586" t="s">
        <v>270</v>
      </c>
      <c r="B63" s="563"/>
      <c r="C63" s="563"/>
      <c r="D63" s="563"/>
      <c r="E63" s="563"/>
      <c r="F63" s="563"/>
      <c r="G63" s="563"/>
      <c r="H63" s="563"/>
      <c r="I63" s="563"/>
      <c r="J63" s="563"/>
      <c r="K63" s="564" t="s">
        <v>338</v>
      </c>
      <c r="L63" s="564"/>
      <c r="M63" s="564"/>
      <c r="N63" s="564"/>
      <c r="O63" s="565" t="s">
        <v>444</v>
      </c>
      <c r="P63" s="565"/>
      <c r="Q63" s="565"/>
      <c r="R63" s="565"/>
      <c r="S63" s="565"/>
      <c r="T63" s="565"/>
      <c r="U63" s="565" t="s">
        <v>444</v>
      </c>
      <c r="V63" s="565"/>
      <c r="W63" s="565"/>
      <c r="X63" s="565"/>
      <c r="Y63" s="565"/>
      <c r="Z63" s="565"/>
      <c r="AA63" s="566" t="s">
        <v>444</v>
      </c>
      <c r="AB63" s="566"/>
      <c r="AC63" s="566"/>
      <c r="AD63" s="566"/>
      <c r="AE63" s="566"/>
      <c r="AF63" s="587"/>
    </row>
    <row r="64" spans="1:32" ht="52.5" customHeight="1" thickTop="1" thickBot="1" x14ac:dyDescent="0.35">
      <c r="A64" s="586" t="s">
        <v>272</v>
      </c>
      <c r="B64" s="563"/>
      <c r="C64" s="563"/>
      <c r="D64" s="563"/>
      <c r="E64" s="563"/>
      <c r="F64" s="563"/>
      <c r="G64" s="563"/>
      <c r="H64" s="563"/>
      <c r="I64" s="563"/>
      <c r="J64" s="563"/>
      <c r="K64" s="564" t="s">
        <v>339</v>
      </c>
      <c r="L64" s="564"/>
      <c r="M64" s="564"/>
      <c r="N64" s="564"/>
      <c r="O64" s="565" t="s">
        <v>444</v>
      </c>
      <c r="P64" s="565"/>
      <c r="Q64" s="565"/>
      <c r="R64" s="565"/>
      <c r="S64" s="565"/>
      <c r="T64" s="565"/>
      <c r="U64" s="565" t="s">
        <v>444</v>
      </c>
      <c r="V64" s="565"/>
      <c r="W64" s="565"/>
      <c r="X64" s="565"/>
      <c r="Y64" s="565"/>
      <c r="Z64" s="565"/>
      <c r="AA64" s="566" t="s">
        <v>444</v>
      </c>
      <c r="AB64" s="566"/>
      <c r="AC64" s="566"/>
      <c r="AD64" s="566"/>
      <c r="AE64" s="566"/>
      <c r="AF64" s="587"/>
    </row>
    <row r="65" spans="1:32" ht="32.25" customHeight="1" thickTop="1" thickBot="1" x14ac:dyDescent="0.35">
      <c r="A65" s="586" t="s">
        <v>274</v>
      </c>
      <c r="B65" s="563"/>
      <c r="C65" s="563"/>
      <c r="D65" s="563"/>
      <c r="E65" s="563"/>
      <c r="F65" s="563"/>
      <c r="G65" s="563"/>
      <c r="H65" s="563"/>
      <c r="I65" s="563"/>
      <c r="J65" s="563"/>
      <c r="K65" s="564" t="s">
        <v>340</v>
      </c>
      <c r="L65" s="564"/>
      <c r="M65" s="564"/>
      <c r="N65" s="564"/>
      <c r="O65" s="565" t="s">
        <v>444</v>
      </c>
      <c r="P65" s="565"/>
      <c r="Q65" s="565"/>
      <c r="R65" s="565"/>
      <c r="S65" s="565"/>
      <c r="T65" s="565"/>
      <c r="U65" s="565" t="s">
        <v>444</v>
      </c>
      <c r="V65" s="565"/>
      <c r="W65" s="565"/>
      <c r="X65" s="565"/>
      <c r="Y65" s="565"/>
      <c r="Z65" s="565"/>
      <c r="AA65" s="566" t="s">
        <v>444</v>
      </c>
      <c r="AB65" s="566"/>
      <c r="AC65" s="566"/>
      <c r="AD65" s="566"/>
      <c r="AE65" s="566"/>
      <c r="AF65" s="587"/>
    </row>
    <row r="66" spans="1:32" ht="18.75" thickTop="1" thickBot="1" x14ac:dyDescent="0.35">
      <c r="A66" s="586" t="s">
        <v>276</v>
      </c>
      <c r="B66" s="563"/>
      <c r="C66" s="563"/>
      <c r="D66" s="563"/>
      <c r="E66" s="563"/>
      <c r="F66" s="563"/>
      <c r="G66" s="563"/>
      <c r="H66" s="563"/>
      <c r="I66" s="563"/>
      <c r="J66" s="563"/>
      <c r="K66" s="564" t="s">
        <v>341</v>
      </c>
      <c r="L66" s="564"/>
      <c r="M66" s="564"/>
      <c r="N66" s="564"/>
      <c r="O66" s="565" t="s">
        <v>444</v>
      </c>
      <c r="P66" s="565"/>
      <c r="Q66" s="565"/>
      <c r="R66" s="565"/>
      <c r="S66" s="565"/>
      <c r="T66" s="565"/>
      <c r="U66" s="565" t="s">
        <v>444</v>
      </c>
      <c r="V66" s="565"/>
      <c r="W66" s="565"/>
      <c r="X66" s="565"/>
      <c r="Y66" s="565"/>
      <c r="Z66" s="565"/>
      <c r="AA66" s="566" t="s">
        <v>444</v>
      </c>
      <c r="AB66" s="566"/>
      <c r="AC66" s="566"/>
      <c r="AD66" s="566"/>
      <c r="AE66" s="566"/>
      <c r="AF66" s="587"/>
    </row>
    <row r="67" spans="1:32" ht="35.25" customHeight="1" thickTop="1" thickBot="1" x14ac:dyDescent="0.35">
      <c r="A67" s="586" t="s">
        <v>342</v>
      </c>
      <c r="B67" s="563"/>
      <c r="C67" s="563"/>
      <c r="D67" s="563"/>
      <c r="E67" s="563"/>
      <c r="F67" s="563"/>
      <c r="G67" s="563"/>
      <c r="H67" s="563"/>
      <c r="I67" s="563"/>
      <c r="J67" s="563"/>
      <c r="K67" s="564" t="s">
        <v>343</v>
      </c>
      <c r="L67" s="564"/>
      <c r="M67" s="564"/>
      <c r="N67" s="564"/>
      <c r="O67" s="565" t="s">
        <v>444</v>
      </c>
      <c r="P67" s="565"/>
      <c r="Q67" s="565"/>
      <c r="R67" s="565"/>
      <c r="S67" s="565"/>
      <c r="T67" s="565"/>
      <c r="U67" s="565" t="s">
        <v>444</v>
      </c>
      <c r="V67" s="565"/>
      <c r="W67" s="565"/>
      <c r="X67" s="565"/>
      <c r="Y67" s="565"/>
      <c r="Z67" s="565"/>
      <c r="AA67" s="566" t="s">
        <v>444</v>
      </c>
      <c r="AB67" s="566"/>
      <c r="AC67" s="566"/>
      <c r="AD67" s="566"/>
      <c r="AE67" s="566"/>
      <c r="AF67" s="587"/>
    </row>
    <row r="68" spans="1:32" ht="31.5" customHeight="1" thickTop="1" thickBot="1" x14ac:dyDescent="0.35">
      <c r="A68" s="586" t="s">
        <v>344</v>
      </c>
      <c r="B68" s="563"/>
      <c r="C68" s="563"/>
      <c r="D68" s="563"/>
      <c r="E68" s="563"/>
      <c r="F68" s="563"/>
      <c r="G68" s="563"/>
      <c r="H68" s="563"/>
      <c r="I68" s="563"/>
      <c r="J68" s="563"/>
      <c r="K68" s="564" t="s">
        <v>345</v>
      </c>
      <c r="L68" s="564"/>
      <c r="M68" s="564"/>
      <c r="N68" s="564"/>
      <c r="O68" s="565" t="s">
        <v>444</v>
      </c>
      <c r="P68" s="565"/>
      <c r="Q68" s="565"/>
      <c r="R68" s="565"/>
      <c r="S68" s="565"/>
      <c r="T68" s="565"/>
      <c r="U68" s="565" t="s">
        <v>444</v>
      </c>
      <c r="V68" s="565"/>
      <c r="W68" s="565"/>
      <c r="X68" s="565"/>
      <c r="Y68" s="565"/>
      <c r="Z68" s="565"/>
      <c r="AA68" s="566" t="s">
        <v>444</v>
      </c>
      <c r="AB68" s="566"/>
      <c r="AC68" s="566"/>
      <c r="AD68" s="566"/>
      <c r="AE68" s="566"/>
      <c r="AF68" s="587"/>
    </row>
    <row r="69" spans="1:32" ht="33.75" customHeight="1" thickTop="1" thickBot="1" x14ac:dyDescent="0.35">
      <c r="A69" s="586" t="s">
        <v>270</v>
      </c>
      <c r="B69" s="563"/>
      <c r="C69" s="563"/>
      <c r="D69" s="563"/>
      <c r="E69" s="563"/>
      <c r="F69" s="563"/>
      <c r="G69" s="563"/>
      <c r="H69" s="563"/>
      <c r="I69" s="563"/>
      <c r="J69" s="563"/>
      <c r="K69" s="564" t="s">
        <v>346</v>
      </c>
      <c r="L69" s="564"/>
      <c r="M69" s="564"/>
      <c r="N69" s="564"/>
      <c r="O69" s="565" t="s">
        <v>444</v>
      </c>
      <c r="P69" s="565"/>
      <c r="Q69" s="565"/>
      <c r="R69" s="565"/>
      <c r="S69" s="565"/>
      <c r="T69" s="565"/>
      <c r="U69" s="565" t="s">
        <v>444</v>
      </c>
      <c r="V69" s="565"/>
      <c r="W69" s="565"/>
      <c r="X69" s="565"/>
      <c r="Y69" s="565"/>
      <c r="Z69" s="565"/>
      <c r="AA69" s="566" t="s">
        <v>444</v>
      </c>
      <c r="AB69" s="566"/>
      <c r="AC69" s="566"/>
      <c r="AD69" s="566"/>
      <c r="AE69" s="566"/>
      <c r="AF69" s="587"/>
    </row>
    <row r="70" spans="1:32" ht="51.75" customHeight="1" thickTop="1" thickBot="1" x14ac:dyDescent="0.35">
      <c r="A70" s="586" t="s">
        <v>272</v>
      </c>
      <c r="B70" s="563"/>
      <c r="C70" s="563"/>
      <c r="D70" s="563"/>
      <c r="E70" s="563"/>
      <c r="F70" s="563"/>
      <c r="G70" s="563"/>
      <c r="H70" s="563"/>
      <c r="I70" s="563"/>
      <c r="J70" s="563"/>
      <c r="K70" s="564" t="s">
        <v>347</v>
      </c>
      <c r="L70" s="564"/>
      <c r="M70" s="564"/>
      <c r="N70" s="564"/>
      <c r="O70" s="565" t="s">
        <v>444</v>
      </c>
      <c r="P70" s="565"/>
      <c r="Q70" s="565"/>
      <c r="R70" s="565"/>
      <c r="S70" s="565"/>
      <c r="T70" s="565"/>
      <c r="U70" s="565" t="s">
        <v>444</v>
      </c>
      <c r="V70" s="565"/>
      <c r="W70" s="565"/>
      <c r="X70" s="565"/>
      <c r="Y70" s="565"/>
      <c r="Z70" s="565"/>
      <c r="AA70" s="566" t="s">
        <v>444</v>
      </c>
      <c r="AB70" s="566"/>
      <c r="AC70" s="566"/>
      <c r="AD70" s="566"/>
      <c r="AE70" s="566"/>
      <c r="AF70" s="587"/>
    </row>
    <row r="71" spans="1:32" ht="34.5" customHeight="1" thickTop="1" thickBot="1" x14ac:dyDescent="0.35">
      <c r="A71" s="586" t="s">
        <v>274</v>
      </c>
      <c r="B71" s="563"/>
      <c r="C71" s="563"/>
      <c r="D71" s="563"/>
      <c r="E71" s="563"/>
      <c r="F71" s="563"/>
      <c r="G71" s="563"/>
      <c r="H71" s="563"/>
      <c r="I71" s="563"/>
      <c r="J71" s="563"/>
      <c r="K71" s="564" t="s">
        <v>348</v>
      </c>
      <c r="L71" s="564"/>
      <c r="M71" s="564"/>
      <c r="N71" s="564"/>
      <c r="O71" s="565" t="s">
        <v>444</v>
      </c>
      <c r="P71" s="565"/>
      <c r="Q71" s="565"/>
      <c r="R71" s="565"/>
      <c r="S71" s="565"/>
      <c r="T71" s="565"/>
      <c r="U71" s="565" t="s">
        <v>444</v>
      </c>
      <c r="V71" s="565"/>
      <c r="W71" s="565"/>
      <c r="X71" s="565"/>
      <c r="Y71" s="565"/>
      <c r="Z71" s="565"/>
      <c r="AA71" s="566" t="s">
        <v>444</v>
      </c>
      <c r="AB71" s="566"/>
      <c r="AC71" s="566"/>
      <c r="AD71" s="566"/>
      <c r="AE71" s="566"/>
      <c r="AF71" s="587"/>
    </row>
    <row r="72" spans="1:32" ht="18.75" thickTop="1" thickBot="1" x14ac:dyDescent="0.35">
      <c r="A72" s="586" t="s">
        <v>276</v>
      </c>
      <c r="B72" s="563"/>
      <c r="C72" s="563"/>
      <c r="D72" s="563"/>
      <c r="E72" s="563"/>
      <c r="F72" s="563"/>
      <c r="G72" s="563"/>
      <c r="H72" s="563"/>
      <c r="I72" s="563"/>
      <c r="J72" s="563"/>
      <c r="K72" s="564" t="s">
        <v>349</v>
      </c>
      <c r="L72" s="564"/>
      <c r="M72" s="564"/>
      <c r="N72" s="564"/>
      <c r="O72" s="565" t="s">
        <v>444</v>
      </c>
      <c r="P72" s="565"/>
      <c r="Q72" s="565"/>
      <c r="R72" s="565"/>
      <c r="S72" s="565"/>
      <c r="T72" s="565"/>
      <c r="U72" s="565" t="s">
        <v>444</v>
      </c>
      <c r="V72" s="565"/>
      <c r="W72" s="565"/>
      <c r="X72" s="565"/>
      <c r="Y72" s="565"/>
      <c r="Z72" s="565"/>
      <c r="AA72" s="566" t="s">
        <v>444</v>
      </c>
      <c r="AB72" s="566"/>
      <c r="AC72" s="566"/>
      <c r="AD72" s="566"/>
      <c r="AE72" s="566"/>
      <c r="AF72" s="587"/>
    </row>
    <row r="73" spans="1:32" ht="33.75" customHeight="1" thickTop="1" thickBot="1" x14ac:dyDescent="0.35">
      <c r="A73" s="586" t="s">
        <v>350</v>
      </c>
      <c r="B73" s="563"/>
      <c r="C73" s="563"/>
      <c r="D73" s="563"/>
      <c r="E73" s="563"/>
      <c r="F73" s="563"/>
      <c r="G73" s="563"/>
      <c r="H73" s="563"/>
      <c r="I73" s="563"/>
      <c r="J73" s="563"/>
      <c r="K73" s="564" t="s">
        <v>351</v>
      </c>
      <c r="L73" s="564"/>
      <c r="M73" s="564"/>
      <c r="N73" s="564"/>
      <c r="O73" s="565" t="s">
        <v>444</v>
      </c>
      <c r="P73" s="565"/>
      <c r="Q73" s="565"/>
      <c r="R73" s="565"/>
      <c r="S73" s="565"/>
      <c r="T73" s="565"/>
      <c r="U73" s="565" t="s">
        <v>444</v>
      </c>
      <c r="V73" s="565"/>
      <c r="W73" s="565"/>
      <c r="X73" s="565"/>
      <c r="Y73" s="565"/>
      <c r="Z73" s="565"/>
      <c r="AA73" s="566" t="s">
        <v>444</v>
      </c>
      <c r="AB73" s="566"/>
      <c r="AC73" s="566"/>
      <c r="AD73" s="566"/>
      <c r="AE73" s="566"/>
      <c r="AF73" s="587"/>
    </row>
    <row r="74" spans="1:32" ht="31.5" customHeight="1" thickTop="1" thickBot="1" x14ac:dyDescent="0.35">
      <c r="A74" s="586" t="s">
        <v>270</v>
      </c>
      <c r="B74" s="563"/>
      <c r="C74" s="563"/>
      <c r="D74" s="563"/>
      <c r="E74" s="563"/>
      <c r="F74" s="563"/>
      <c r="G74" s="563"/>
      <c r="H74" s="563"/>
      <c r="I74" s="563"/>
      <c r="J74" s="563"/>
      <c r="K74" s="564" t="s">
        <v>352</v>
      </c>
      <c r="L74" s="564"/>
      <c r="M74" s="564"/>
      <c r="N74" s="564"/>
      <c r="O74" s="565" t="s">
        <v>444</v>
      </c>
      <c r="P74" s="565"/>
      <c r="Q74" s="565"/>
      <c r="R74" s="565"/>
      <c r="S74" s="565"/>
      <c r="T74" s="565"/>
      <c r="U74" s="565" t="s">
        <v>444</v>
      </c>
      <c r="V74" s="565"/>
      <c r="W74" s="565"/>
      <c r="X74" s="565"/>
      <c r="Y74" s="565"/>
      <c r="Z74" s="565"/>
      <c r="AA74" s="566" t="s">
        <v>444</v>
      </c>
      <c r="AB74" s="566"/>
      <c r="AC74" s="566"/>
      <c r="AD74" s="566"/>
      <c r="AE74" s="566"/>
      <c r="AF74" s="587"/>
    </row>
    <row r="75" spans="1:32" ht="54" customHeight="1" thickTop="1" thickBot="1" x14ac:dyDescent="0.35">
      <c r="A75" s="586" t="s">
        <v>272</v>
      </c>
      <c r="B75" s="563"/>
      <c r="C75" s="563"/>
      <c r="D75" s="563"/>
      <c r="E75" s="563"/>
      <c r="F75" s="563"/>
      <c r="G75" s="563"/>
      <c r="H75" s="563"/>
      <c r="I75" s="563"/>
      <c r="J75" s="563"/>
      <c r="K75" s="564" t="s">
        <v>353</v>
      </c>
      <c r="L75" s="564"/>
      <c r="M75" s="564"/>
      <c r="N75" s="564"/>
      <c r="O75" s="565" t="s">
        <v>444</v>
      </c>
      <c r="P75" s="565"/>
      <c r="Q75" s="565"/>
      <c r="R75" s="565"/>
      <c r="S75" s="565"/>
      <c r="T75" s="565"/>
      <c r="U75" s="565" t="s">
        <v>444</v>
      </c>
      <c r="V75" s="565"/>
      <c r="W75" s="565"/>
      <c r="X75" s="565"/>
      <c r="Y75" s="565"/>
      <c r="Z75" s="565"/>
      <c r="AA75" s="566" t="s">
        <v>444</v>
      </c>
      <c r="AB75" s="566"/>
      <c r="AC75" s="566"/>
      <c r="AD75" s="566"/>
      <c r="AE75" s="566"/>
      <c r="AF75" s="587"/>
    </row>
    <row r="76" spans="1:32" ht="35.25" customHeight="1" thickTop="1" thickBot="1" x14ac:dyDescent="0.35">
      <c r="A76" s="586" t="s">
        <v>274</v>
      </c>
      <c r="B76" s="563"/>
      <c r="C76" s="563"/>
      <c r="D76" s="563"/>
      <c r="E76" s="563"/>
      <c r="F76" s="563"/>
      <c r="G76" s="563"/>
      <c r="H76" s="563"/>
      <c r="I76" s="563"/>
      <c r="J76" s="563"/>
      <c r="K76" s="564" t="s">
        <v>354</v>
      </c>
      <c r="L76" s="564"/>
      <c r="M76" s="564"/>
      <c r="N76" s="564"/>
      <c r="O76" s="565" t="s">
        <v>444</v>
      </c>
      <c r="P76" s="565"/>
      <c r="Q76" s="565"/>
      <c r="R76" s="565"/>
      <c r="S76" s="565"/>
      <c r="T76" s="565"/>
      <c r="U76" s="565" t="s">
        <v>444</v>
      </c>
      <c r="V76" s="565"/>
      <c r="W76" s="565"/>
      <c r="X76" s="565"/>
      <c r="Y76" s="565"/>
      <c r="Z76" s="565"/>
      <c r="AA76" s="566" t="s">
        <v>444</v>
      </c>
      <c r="AB76" s="566"/>
      <c r="AC76" s="566"/>
      <c r="AD76" s="566"/>
      <c r="AE76" s="566"/>
      <c r="AF76" s="587"/>
    </row>
    <row r="77" spans="1:32" ht="18.75" thickTop="1" thickBot="1" x14ac:dyDescent="0.35">
      <c r="A77" s="586" t="s">
        <v>276</v>
      </c>
      <c r="B77" s="563"/>
      <c r="C77" s="563"/>
      <c r="D77" s="563"/>
      <c r="E77" s="563"/>
      <c r="F77" s="563"/>
      <c r="G77" s="563"/>
      <c r="H77" s="563"/>
      <c r="I77" s="563"/>
      <c r="J77" s="563"/>
      <c r="K77" s="564" t="s">
        <v>355</v>
      </c>
      <c r="L77" s="564"/>
      <c r="M77" s="564"/>
      <c r="N77" s="564"/>
      <c r="O77" s="565" t="s">
        <v>444</v>
      </c>
      <c r="P77" s="565"/>
      <c r="Q77" s="565"/>
      <c r="R77" s="565"/>
      <c r="S77" s="565"/>
      <c r="T77" s="565"/>
      <c r="U77" s="565" t="s">
        <v>444</v>
      </c>
      <c r="V77" s="565"/>
      <c r="W77" s="565"/>
      <c r="X77" s="565"/>
      <c r="Y77" s="565"/>
      <c r="Z77" s="565"/>
      <c r="AA77" s="566" t="s">
        <v>444</v>
      </c>
      <c r="AB77" s="566"/>
      <c r="AC77" s="566"/>
      <c r="AD77" s="566"/>
      <c r="AE77" s="566"/>
      <c r="AF77" s="587"/>
    </row>
    <row r="78" spans="1:32" ht="34.5" customHeight="1" thickTop="1" thickBot="1" x14ac:dyDescent="0.35">
      <c r="A78" s="586" t="s">
        <v>356</v>
      </c>
      <c r="B78" s="563"/>
      <c r="C78" s="563"/>
      <c r="D78" s="563"/>
      <c r="E78" s="563"/>
      <c r="F78" s="563"/>
      <c r="G78" s="563"/>
      <c r="H78" s="563"/>
      <c r="I78" s="563"/>
      <c r="J78" s="563"/>
      <c r="K78" s="564" t="s">
        <v>357</v>
      </c>
      <c r="L78" s="564"/>
      <c r="M78" s="564"/>
      <c r="N78" s="564"/>
      <c r="O78" s="565" t="s">
        <v>444</v>
      </c>
      <c r="P78" s="565"/>
      <c r="Q78" s="565"/>
      <c r="R78" s="565"/>
      <c r="S78" s="565"/>
      <c r="T78" s="565"/>
      <c r="U78" s="565" t="s">
        <v>444</v>
      </c>
      <c r="V78" s="565"/>
      <c r="W78" s="565"/>
      <c r="X78" s="565"/>
      <c r="Y78" s="565"/>
      <c r="Z78" s="565"/>
      <c r="AA78" s="566" t="s">
        <v>444</v>
      </c>
      <c r="AB78" s="566"/>
      <c r="AC78" s="566"/>
      <c r="AD78" s="566"/>
      <c r="AE78" s="566"/>
      <c r="AF78" s="587"/>
    </row>
    <row r="79" spans="1:32" ht="18.75" thickTop="1" thickBot="1" x14ac:dyDescent="0.35">
      <c r="A79" s="586" t="s">
        <v>358</v>
      </c>
      <c r="B79" s="563"/>
      <c r="C79" s="563"/>
      <c r="D79" s="563"/>
      <c r="E79" s="563"/>
      <c r="F79" s="563"/>
      <c r="G79" s="563"/>
      <c r="H79" s="563"/>
      <c r="I79" s="563"/>
      <c r="J79" s="563"/>
      <c r="K79" s="564" t="s">
        <v>359</v>
      </c>
      <c r="L79" s="564"/>
      <c r="M79" s="564"/>
      <c r="N79" s="564"/>
      <c r="O79" s="565" t="s">
        <v>444</v>
      </c>
      <c r="P79" s="565"/>
      <c r="Q79" s="565"/>
      <c r="R79" s="565"/>
      <c r="S79" s="565"/>
      <c r="T79" s="565"/>
      <c r="U79" s="565" t="s">
        <v>444</v>
      </c>
      <c r="V79" s="565"/>
      <c r="W79" s="565"/>
      <c r="X79" s="565"/>
      <c r="Y79" s="565"/>
      <c r="Z79" s="565"/>
      <c r="AA79" s="566" t="s">
        <v>444</v>
      </c>
      <c r="AB79" s="566"/>
      <c r="AC79" s="566"/>
      <c r="AD79" s="566"/>
      <c r="AE79" s="566"/>
      <c r="AF79" s="587"/>
    </row>
    <row r="80" spans="1:32" ht="18.75" thickTop="1" thickBot="1" x14ac:dyDescent="0.35">
      <c r="A80" s="586" t="s">
        <v>360</v>
      </c>
      <c r="B80" s="563"/>
      <c r="C80" s="563"/>
      <c r="D80" s="563"/>
      <c r="E80" s="563"/>
      <c r="F80" s="563"/>
      <c r="G80" s="563"/>
      <c r="H80" s="563"/>
      <c r="I80" s="563"/>
      <c r="J80" s="563"/>
      <c r="K80" s="564" t="s">
        <v>361</v>
      </c>
      <c r="L80" s="564"/>
      <c r="M80" s="564"/>
      <c r="N80" s="564"/>
      <c r="O80" s="565" t="s">
        <v>444</v>
      </c>
      <c r="P80" s="565"/>
      <c r="Q80" s="565"/>
      <c r="R80" s="565"/>
      <c r="S80" s="565"/>
      <c r="T80" s="565"/>
      <c r="U80" s="565" t="s">
        <v>444</v>
      </c>
      <c r="V80" s="565"/>
      <c r="W80" s="565"/>
      <c r="X80" s="565"/>
      <c r="Y80" s="565"/>
      <c r="Z80" s="565"/>
      <c r="AA80" s="566" t="s">
        <v>444</v>
      </c>
      <c r="AB80" s="566"/>
      <c r="AC80" s="566"/>
      <c r="AD80" s="566"/>
      <c r="AE80" s="566"/>
      <c r="AF80" s="587"/>
    </row>
    <row r="81" spans="1:32" ht="18.75" thickTop="1" thickBot="1" x14ac:dyDescent="0.35">
      <c r="A81" s="586" t="s">
        <v>362</v>
      </c>
      <c r="B81" s="563"/>
      <c r="C81" s="563"/>
      <c r="D81" s="563"/>
      <c r="E81" s="563"/>
      <c r="F81" s="563"/>
      <c r="G81" s="563"/>
      <c r="H81" s="563"/>
      <c r="I81" s="563"/>
      <c r="J81" s="563"/>
      <c r="K81" s="564" t="s">
        <v>363</v>
      </c>
      <c r="L81" s="564"/>
      <c r="M81" s="564"/>
      <c r="N81" s="564"/>
      <c r="O81" s="565">
        <v>627506</v>
      </c>
      <c r="P81" s="565"/>
      <c r="Q81" s="565"/>
      <c r="R81" s="565"/>
      <c r="S81" s="565"/>
      <c r="T81" s="565"/>
      <c r="U81" s="565">
        <v>610369</v>
      </c>
      <c r="V81" s="565"/>
      <c r="W81" s="565"/>
      <c r="X81" s="565"/>
      <c r="Y81" s="565"/>
      <c r="Z81" s="565"/>
      <c r="AA81" s="567">
        <v>97.27</v>
      </c>
      <c r="AB81" s="566"/>
      <c r="AC81" s="566"/>
      <c r="AD81" s="566"/>
      <c r="AE81" s="566"/>
      <c r="AF81" s="587"/>
    </row>
    <row r="82" spans="1:32" ht="18.75" thickTop="1" thickBot="1" x14ac:dyDescent="0.35">
      <c r="A82" s="586" t="s">
        <v>364</v>
      </c>
      <c r="B82" s="563"/>
      <c r="C82" s="563"/>
      <c r="D82" s="563"/>
      <c r="E82" s="563"/>
      <c r="F82" s="563"/>
      <c r="G82" s="563"/>
      <c r="H82" s="563"/>
      <c r="I82" s="563"/>
      <c r="J82" s="563"/>
      <c r="K82" s="564" t="s">
        <v>365</v>
      </c>
      <c r="L82" s="564"/>
      <c r="M82" s="564"/>
      <c r="N82" s="564"/>
      <c r="O82" s="565" t="s">
        <v>444</v>
      </c>
      <c r="P82" s="565"/>
      <c r="Q82" s="565"/>
      <c r="R82" s="565"/>
      <c r="S82" s="565"/>
      <c r="T82" s="565"/>
      <c r="U82" s="565" t="s">
        <v>444</v>
      </c>
      <c r="V82" s="565"/>
      <c r="W82" s="565"/>
      <c r="X82" s="565"/>
      <c r="Y82" s="565"/>
      <c r="Z82" s="565"/>
      <c r="AA82" s="566" t="s">
        <v>444</v>
      </c>
      <c r="AB82" s="566"/>
      <c r="AC82" s="566"/>
      <c r="AD82" s="566"/>
      <c r="AE82" s="566"/>
      <c r="AF82" s="587"/>
    </row>
    <row r="83" spans="1:32" ht="30.75" customHeight="1" thickTop="1" thickBot="1" x14ac:dyDescent="0.35">
      <c r="A83" s="586" t="s">
        <v>366</v>
      </c>
      <c r="B83" s="563"/>
      <c r="C83" s="563"/>
      <c r="D83" s="563"/>
      <c r="E83" s="563"/>
      <c r="F83" s="563"/>
      <c r="G83" s="563"/>
      <c r="H83" s="563"/>
      <c r="I83" s="563"/>
      <c r="J83" s="563"/>
      <c r="K83" s="564" t="s">
        <v>367</v>
      </c>
      <c r="L83" s="564"/>
      <c r="M83" s="564"/>
      <c r="N83" s="564"/>
      <c r="O83" s="565">
        <v>133255</v>
      </c>
      <c r="P83" s="565"/>
      <c r="Q83" s="565"/>
      <c r="R83" s="565"/>
      <c r="S83" s="565"/>
      <c r="T83" s="565"/>
      <c r="U83" s="565">
        <v>103595</v>
      </c>
      <c r="V83" s="565"/>
      <c r="W83" s="565"/>
      <c r="X83" s="565"/>
      <c r="Y83" s="565"/>
      <c r="Z83" s="565"/>
      <c r="AA83" s="567">
        <v>77.739999999999995</v>
      </c>
      <c r="AB83" s="566"/>
      <c r="AC83" s="566"/>
      <c r="AD83" s="566"/>
      <c r="AE83" s="566"/>
      <c r="AF83" s="587"/>
    </row>
    <row r="84" spans="1:32" ht="18.75" thickTop="1" thickBot="1" x14ac:dyDescent="0.35">
      <c r="A84" s="586" t="s">
        <v>368</v>
      </c>
      <c r="B84" s="563"/>
      <c r="C84" s="563"/>
      <c r="D84" s="563"/>
      <c r="E84" s="563"/>
      <c r="F84" s="563"/>
      <c r="G84" s="563"/>
      <c r="H84" s="563"/>
      <c r="I84" s="563"/>
      <c r="J84" s="563"/>
      <c r="K84" s="564" t="s">
        <v>369</v>
      </c>
      <c r="L84" s="564"/>
      <c r="M84" s="564"/>
      <c r="N84" s="564"/>
      <c r="O84" s="565">
        <v>494251</v>
      </c>
      <c r="P84" s="565"/>
      <c r="Q84" s="565"/>
      <c r="R84" s="565"/>
      <c r="S84" s="565"/>
      <c r="T84" s="565"/>
      <c r="U84" s="565">
        <v>506774</v>
      </c>
      <c r="V84" s="565"/>
      <c r="W84" s="565"/>
      <c r="X84" s="565"/>
      <c r="Y84" s="565"/>
      <c r="Z84" s="565"/>
      <c r="AA84" s="567">
        <v>102.53</v>
      </c>
      <c r="AB84" s="566"/>
      <c r="AC84" s="566"/>
      <c r="AD84" s="566"/>
      <c r="AE84" s="566"/>
      <c r="AF84" s="587"/>
    </row>
    <row r="85" spans="1:32" ht="18.75" thickTop="1" thickBot="1" x14ac:dyDescent="0.35">
      <c r="A85" s="586" t="s">
        <v>370</v>
      </c>
      <c r="B85" s="563"/>
      <c r="C85" s="563"/>
      <c r="D85" s="563"/>
      <c r="E85" s="563"/>
      <c r="F85" s="563"/>
      <c r="G85" s="563"/>
      <c r="H85" s="563"/>
      <c r="I85" s="563"/>
      <c r="J85" s="563"/>
      <c r="K85" s="564" t="s">
        <v>371</v>
      </c>
      <c r="L85" s="564"/>
      <c r="M85" s="564"/>
      <c r="N85" s="564"/>
      <c r="O85" s="565" t="s">
        <v>444</v>
      </c>
      <c r="P85" s="565"/>
      <c r="Q85" s="565"/>
      <c r="R85" s="565"/>
      <c r="S85" s="565"/>
      <c r="T85" s="565"/>
      <c r="U85" s="565" t="s">
        <v>444</v>
      </c>
      <c r="V85" s="565"/>
      <c r="W85" s="565"/>
      <c r="X85" s="565"/>
      <c r="Y85" s="565"/>
      <c r="Z85" s="565"/>
      <c r="AA85" s="566" t="s">
        <v>444</v>
      </c>
      <c r="AB85" s="566"/>
      <c r="AC85" s="566"/>
      <c r="AD85" s="566"/>
      <c r="AE85" s="566"/>
      <c r="AF85" s="587"/>
    </row>
    <row r="86" spans="1:32" ht="18.75" thickTop="1" thickBot="1" x14ac:dyDescent="0.35">
      <c r="A86" s="586" t="s">
        <v>372</v>
      </c>
      <c r="B86" s="563"/>
      <c r="C86" s="563"/>
      <c r="D86" s="563"/>
      <c r="E86" s="563"/>
      <c r="F86" s="563"/>
      <c r="G86" s="563"/>
      <c r="H86" s="563"/>
      <c r="I86" s="563"/>
      <c r="J86" s="563"/>
      <c r="K86" s="564" t="s">
        <v>373</v>
      </c>
      <c r="L86" s="564"/>
      <c r="M86" s="564"/>
      <c r="N86" s="564"/>
      <c r="O86" s="565">
        <v>1554449</v>
      </c>
      <c r="P86" s="565"/>
      <c r="Q86" s="565"/>
      <c r="R86" s="565"/>
      <c r="S86" s="565"/>
      <c r="T86" s="565"/>
      <c r="U86" s="565">
        <v>119297</v>
      </c>
      <c r="V86" s="565"/>
      <c r="W86" s="565"/>
      <c r="X86" s="565"/>
      <c r="Y86" s="565"/>
      <c r="Z86" s="565"/>
      <c r="AA86" s="567">
        <v>7.67</v>
      </c>
      <c r="AB86" s="566"/>
      <c r="AC86" s="566"/>
      <c r="AD86" s="566"/>
      <c r="AE86" s="566"/>
      <c r="AF86" s="587"/>
    </row>
    <row r="87" spans="1:32" ht="36" customHeight="1" thickTop="1" thickBot="1" x14ac:dyDescent="0.35">
      <c r="A87" s="586" t="s">
        <v>374</v>
      </c>
      <c r="B87" s="563"/>
      <c r="C87" s="563"/>
      <c r="D87" s="563"/>
      <c r="E87" s="563"/>
      <c r="F87" s="563"/>
      <c r="G87" s="563"/>
      <c r="H87" s="563"/>
      <c r="I87" s="563"/>
      <c r="J87" s="563"/>
      <c r="K87" s="564" t="s">
        <v>375</v>
      </c>
      <c r="L87" s="564"/>
      <c r="M87" s="564"/>
      <c r="N87" s="564"/>
      <c r="O87" s="565">
        <v>61357</v>
      </c>
      <c r="P87" s="565"/>
      <c r="Q87" s="565"/>
      <c r="R87" s="565"/>
      <c r="S87" s="565"/>
      <c r="T87" s="565"/>
      <c r="U87" s="565">
        <v>19297</v>
      </c>
      <c r="V87" s="565"/>
      <c r="W87" s="565"/>
      <c r="X87" s="565"/>
      <c r="Y87" s="565"/>
      <c r="Z87" s="565"/>
      <c r="AA87" s="567">
        <v>31.45</v>
      </c>
      <c r="AB87" s="566"/>
      <c r="AC87" s="566"/>
      <c r="AD87" s="566"/>
      <c r="AE87" s="566"/>
      <c r="AF87" s="587"/>
    </row>
    <row r="88" spans="1:32" ht="54.75" customHeight="1" thickTop="1" thickBot="1" x14ac:dyDescent="0.35">
      <c r="A88" s="586" t="s">
        <v>376</v>
      </c>
      <c r="B88" s="563"/>
      <c r="C88" s="563"/>
      <c r="D88" s="563"/>
      <c r="E88" s="563"/>
      <c r="F88" s="563"/>
      <c r="G88" s="563"/>
      <c r="H88" s="563"/>
      <c r="I88" s="563"/>
      <c r="J88" s="563"/>
      <c r="K88" s="564" t="s">
        <v>377</v>
      </c>
      <c r="L88" s="564"/>
      <c r="M88" s="564"/>
      <c r="N88" s="564"/>
      <c r="O88" s="565" t="s">
        <v>444</v>
      </c>
      <c r="P88" s="565"/>
      <c r="Q88" s="565"/>
      <c r="R88" s="565"/>
      <c r="S88" s="565"/>
      <c r="T88" s="565"/>
      <c r="U88" s="565" t="s">
        <v>444</v>
      </c>
      <c r="V88" s="565"/>
      <c r="W88" s="565"/>
      <c r="X88" s="565"/>
      <c r="Y88" s="565"/>
      <c r="Z88" s="565"/>
      <c r="AA88" s="566" t="s">
        <v>444</v>
      </c>
      <c r="AB88" s="566"/>
      <c r="AC88" s="566"/>
      <c r="AD88" s="566"/>
      <c r="AE88" s="566"/>
      <c r="AF88" s="587"/>
    </row>
    <row r="89" spans="1:32" ht="35.25" customHeight="1" thickTop="1" thickBot="1" x14ac:dyDescent="0.35">
      <c r="A89" s="586" t="s">
        <v>378</v>
      </c>
      <c r="B89" s="563"/>
      <c r="C89" s="563"/>
      <c r="D89" s="563"/>
      <c r="E89" s="563"/>
      <c r="F89" s="563"/>
      <c r="G89" s="563"/>
      <c r="H89" s="563"/>
      <c r="I89" s="563"/>
      <c r="J89" s="563"/>
      <c r="K89" s="564" t="s">
        <v>379</v>
      </c>
      <c r="L89" s="564"/>
      <c r="M89" s="564"/>
      <c r="N89" s="564"/>
      <c r="O89" s="565">
        <v>1493092</v>
      </c>
      <c r="P89" s="565"/>
      <c r="Q89" s="565"/>
      <c r="R89" s="565"/>
      <c r="S89" s="565"/>
      <c r="T89" s="565"/>
      <c r="U89" s="565">
        <v>100000</v>
      </c>
      <c r="V89" s="565"/>
      <c r="W89" s="565"/>
      <c r="X89" s="565"/>
      <c r="Y89" s="565"/>
      <c r="Z89" s="565"/>
      <c r="AA89" s="566" t="s">
        <v>470</v>
      </c>
      <c r="AB89" s="566"/>
      <c r="AC89" s="566"/>
      <c r="AD89" s="566"/>
      <c r="AE89" s="566"/>
      <c r="AF89" s="587"/>
    </row>
    <row r="90" spans="1:32" ht="54" customHeight="1" thickTop="1" thickBot="1" x14ac:dyDescent="0.35">
      <c r="A90" s="586" t="s">
        <v>380</v>
      </c>
      <c r="B90" s="563"/>
      <c r="C90" s="563"/>
      <c r="D90" s="563"/>
      <c r="E90" s="563"/>
      <c r="F90" s="563"/>
      <c r="G90" s="563"/>
      <c r="H90" s="563"/>
      <c r="I90" s="563"/>
      <c r="J90" s="563"/>
      <c r="K90" s="564" t="s">
        <v>381</v>
      </c>
      <c r="L90" s="564"/>
      <c r="M90" s="564"/>
      <c r="N90" s="564"/>
      <c r="O90" s="565" t="s">
        <v>444</v>
      </c>
      <c r="P90" s="565"/>
      <c r="Q90" s="565"/>
      <c r="R90" s="565"/>
      <c r="S90" s="565"/>
      <c r="T90" s="565"/>
      <c r="U90" s="565" t="s">
        <v>444</v>
      </c>
      <c r="V90" s="565"/>
      <c r="W90" s="565"/>
      <c r="X90" s="565"/>
      <c r="Y90" s="565"/>
      <c r="Z90" s="565"/>
      <c r="AA90" s="566" t="s">
        <v>444</v>
      </c>
      <c r="AB90" s="566"/>
      <c r="AC90" s="566"/>
      <c r="AD90" s="566"/>
      <c r="AE90" s="566"/>
      <c r="AF90" s="587"/>
    </row>
    <row r="91" spans="1:32" ht="39" customHeight="1" thickTop="1" thickBot="1" x14ac:dyDescent="0.35">
      <c r="A91" s="586" t="s">
        <v>382</v>
      </c>
      <c r="B91" s="563"/>
      <c r="C91" s="563"/>
      <c r="D91" s="563"/>
      <c r="E91" s="563"/>
      <c r="F91" s="563"/>
      <c r="G91" s="563"/>
      <c r="H91" s="563"/>
      <c r="I91" s="563"/>
      <c r="J91" s="563"/>
      <c r="K91" s="564" t="s">
        <v>383</v>
      </c>
      <c r="L91" s="564"/>
      <c r="M91" s="564"/>
      <c r="N91" s="564"/>
      <c r="O91" s="565" t="s">
        <v>444</v>
      </c>
      <c r="P91" s="565"/>
      <c r="Q91" s="565"/>
      <c r="R91" s="565"/>
      <c r="S91" s="565"/>
      <c r="T91" s="565"/>
      <c r="U91" s="565" t="s">
        <v>444</v>
      </c>
      <c r="V91" s="565"/>
      <c r="W91" s="565"/>
      <c r="X91" s="565"/>
      <c r="Y91" s="565"/>
      <c r="Z91" s="565"/>
      <c r="AA91" s="566" t="s">
        <v>444</v>
      </c>
      <c r="AB91" s="566"/>
      <c r="AC91" s="566"/>
      <c r="AD91" s="566"/>
      <c r="AE91" s="566"/>
      <c r="AF91" s="587"/>
    </row>
    <row r="92" spans="1:32" ht="18.75" thickTop="1" thickBot="1" x14ac:dyDescent="0.35">
      <c r="A92" s="586" t="s">
        <v>179</v>
      </c>
      <c r="B92" s="563"/>
      <c r="C92" s="563"/>
      <c r="D92" s="563"/>
      <c r="E92" s="563"/>
      <c r="F92" s="563"/>
      <c r="G92" s="563"/>
      <c r="H92" s="563"/>
      <c r="I92" s="563"/>
      <c r="J92" s="563"/>
      <c r="K92" s="564" t="s">
        <v>384</v>
      </c>
      <c r="L92" s="564"/>
      <c r="M92" s="564"/>
      <c r="N92" s="564"/>
      <c r="O92" s="565">
        <v>2712362</v>
      </c>
      <c r="P92" s="565"/>
      <c r="Q92" s="565"/>
      <c r="R92" s="565"/>
      <c r="S92" s="565"/>
      <c r="T92" s="565"/>
      <c r="U92" s="565">
        <v>2481113</v>
      </c>
      <c r="V92" s="565"/>
      <c r="W92" s="565"/>
      <c r="X92" s="565"/>
      <c r="Y92" s="565"/>
      <c r="Z92" s="565"/>
      <c r="AA92" s="567">
        <v>91.47</v>
      </c>
      <c r="AB92" s="566"/>
      <c r="AC92" s="566"/>
      <c r="AD92" s="566"/>
      <c r="AE92" s="566"/>
      <c r="AF92" s="587"/>
    </row>
    <row r="93" spans="1:32" ht="18.75" thickTop="1" thickBot="1" x14ac:dyDescent="0.35">
      <c r="A93" s="586" t="s">
        <v>263</v>
      </c>
      <c r="B93" s="563"/>
      <c r="C93" s="563"/>
      <c r="D93" s="563"/>
      <c r="E93" s="563"/>
      <c r="F93" s="563"/>
      <c r="G93" s="563"/>
      <c r="H93" s="563"/>
      <c r="I93" s="563"/>
      <c r="J93" s="563"/>
      <c r="K93" s="564" t="s">
        <v>263</v>
      </c>
      <c r="L93" s="564"/>
      <c r="M93" s="564"/>
      <c r="N93" s="564"/>
      <c r="O93" s="565" t="s">
        <v>263</v>
      </c>
      <c r="P93" s="565"/>
      <c r="Q93" s="565"/>
      <c r="R93" s="565"/>
      <c r="S93" s="565"/>
      <c r="T93" s="565"/>
      <c r="U93" s="565" t="s">
        <v>263</v>
      </c>
      <c r="V93" s="565"/>
      <c r="W93" s="565"/>
      <c r="X93" s="565"/>
      <c r="Y93" s="565"/>
      <c r="Z93" s="565"/>
      <c r="AA93" s="566" t="s">
        <v>263</v>
      </c>
      <c r="AB93" s="566"/>
      <c r="AC93" s="566"/>
      <c r="AD93" s="566"/>
      <c r="AE93" s="566"/>
      <c r="AF93" s="587"/>
    </row>
    <row r="94" spans="1:32" ht="18.75" thickTop="1" thickBot="1" x14ac:dyDescent="0.35">
      <c r="A94" s="586" t="s">
        <v>385</v>
      </c>
      <c r="B94" s="563"/>
      <c r="C94" s="563"/>
      <c r="D94" s="563"/>
      <c r="E94" s="563"/>
      <c r="F94" s="563"/>
      <c r="G94" s="563"/>
      <c r="H94" s="563"/>
      <c r="I94" s="563"/>
      <c r="J94" s="563"/>
      <c r="K94" s="564" t="s">
        <v>263</v>
      </c>
      <c r="L94" s="564"/>
      <c r="M94" s="564"/>
      <c r="N94" s="564"/>
      <c r="O94" s="565" t="s">
        <v>263</v>
      </c>
      <c r="P94" s="565"/>
      <c r="Q94" s="565"/>
      <c r="R94" s="565"/>
      <c r="S94" s="565"/>
      <c r="T94" s="565"/>
      <c r="U94" s="565" t="s">
        <v>263</v>
      </c>
      <c r="V94" s="565"/>
      <c r="W94" s="565"/>
      <c r="X94" s="565"/>
      <c r="Y94" s="565"/>
      <c r="Z94" s="565"/>
      <c r="AA94" s="566" t="s">
        <v>263</v>
      </c>
      <c r="AB94" s="566"/>
      <c r="AC94" s="566"/>
      <c r="AD94" s="566"/>
      <c r="AE94" s="566"/>
      <c r="AF94" s="587"/>
    </row>
    <row r="95" spans="1:32" ht="18.75" thickTop="1" thickBot="1" x14ac:dyDescent="0.35">
      <c r="A95" s="586" t="s">
        <v>386</v>
      </c>
      <c r="B95" s="563"/>
      <c r="C95" s="563"/>
      <c r="D95" s="563"/>
      <c r="E95" s="563"/>
      <c r="F95" s="563"/>
      <c r="G95" s="563"/>
      <c r="H95" s="563"/>
      <c r="I95" s="563"/>
      <c r="J95" s="563"/>
      <c r="K95" s="564" t="s">
        <v>387</v>
      </c>
      <c r="L95" s="564"/>
      <c r="M95" s="564"/>
      <c r="N95" s="564"/>
      <c r="O95" s="565">
        <v>-21658199</v>
      </c>
      <c r="P95" s="565"/>
      <c r="Q95" s="565"/>
      <c r="R95" s="565"/>
      <c r="S95" s="565"/>
      <c r="T95" s="565"/>
      <c r="U95" s="565">
        <v>-25987132</v>
      </c>
      <c r="V95" s="565"/>
      <c r="W95" s="565"/>
      <c r="X95" s="565"/>
      <c r="Y95" s="565"/>
      <c r="Z95" s="565"/>
      <c r="AA95" s="567">
        <v>119.99</v>
      </c>
      <c r="AB95" s="566"/>
      <c r="AC95" s="566"/>
      <c r="AD95" s="566"/>
      <c r="AE95" s="566"/>
      <c r="AF95" s="587"/>
    </row>
    <row r="96" spans="1:32" ht="38.25" customHeight="1" thickTop="1" thickBot="1" x14ac:dyDescent="0.35">
      <c r="A96" s="586" t="s">
        <v>388</v>
      </c>
      <c r="B96" s="563"/>
      <c r="C96" s="563"/>
      <c r="D96" s="563"/>
      <c r="E96" s="563"/>
      <c r="F96" s="563"/>
      <c r="G96" s="563"/>
      <c r="H96" s="563"/>
      <c r="I96" s="563"/>
      <c r="J96" s="563"/>
      <c r="K96" s="564" t="s">
        <v>389</v>
      </c>
      <c r="L96" s="564"/>
      <c r="M96" s="564"/>
      <c r="N96" s="564"/>
      <c r="O96" s="565" t="s">
        <v>444</v>
      </c>
      <c r="P96" s="565"/>
      <c r="Q96" s="565"/>
      <c r="R96" s="565"/>
      <c r="S96" s="565"/>
      <c r="T96" s="565"/>
      <c r="U96" s="565" t="s">
        <v>444</v>
      </c>
      <c r="V96" s="565"/>
      <c r="W96" s="565"/>
      <c r="X96" s="565"/>
      <c r="Y96" s="565"/>
      <c r="Z96" s="565"/>
      <c r="AA96" s="566" t="s">
        <v>444</v>
      </c>
      <c r="AB96" s="566"/>
      <c r="AC96" s="566"/>
      <c r="AD96" s="566"/>
      <c r="AE96" s="566"/>
      <c r="AF96" s="587"/>
    </row>
    <row r="97" spans="1:32" ht="36.75" customHeight="1" thickTop="1" thickBot="1" x14ac:dyDescent="0.35">
      <c r="A97" s="586" t="s">
        <v>390</v>
      </c>
      <c r="B97" s="563"/>
      <c r="C97" s="563"/>
      <c r="D97" s="563"/>
      <c r="E97" s="563"/>
      <c r="F97" s="563"/>
      <c r="G97" s="563"/>
      <c r="H97" s="563"/>
      <c r="I97" s="563"/>
      <c r="J97" s="563"/>
      <c r="K97" s="564" t="s">
        <v>391</v>
      </c>
      <c r="L97" s="564"/>
      <c r="M97" s="564"/>
      <c r="N97" s="564"/>
      <c r="O97" s="565" t="s">
        <v>444</v>
      </c>
      <c r="P97" s="565"/>
      <c r="Q97" s="565"/>
      <c r="R97" s="565"/>
      <c r="S97" s="565"/>
      <c r="T97" s="565"/>
      <c r="U97" s="565" t="s">
        <v>444</v>
      </c>
      <c r="V97" s="565"/>
      <c r="W97" s="565"/>
      <c r="X97" s="565"/>
      <c r="Y97" s="565"/>
      <c r="Z97" s="565"/>
      <c r="AA97" s="566" t="s">
        <v>444</v>
      </c>
      <c r="AB97" s="566"/>
      <c r="AC97" s="566"/>
      <c r="AD97" s="566"/>
      <c r="AE97" s="566"/>
      <c r="AF97" s="587"/>
    </row>
    <row r="98" spans="1:32" ht="53.25" customHeight="1" thickTop="1" thickBot="1" x14ac:dyDescent="0.35">
      <c r="A98" s="586" t="s">
        <v>392</v>
      </c>
      <c r="B98" s="563"/>
      <c r="C98" s="563"/>
      <c r="D98" s="563"/>
      <c r="E98" s="563"/>
      <c r="F98" s="563"/>
      <c r="G98" s="563"/>
      <c r="H98" s="563"/>
      <c r="I98" s="563"/>
      <c r="J98" s="563"/>
      <c r="K98" s="564" t="s">
        <v>393</v>
      </c>
      <c r="L98" s="564"/>
      <c r="M98" s="564"/>
      <c r="N98" s="564"/>
      <c r="O98" s="565">
        <v>226877</v>
      </c>
      <c r="P98" s="565"/>
      <c r="Q98" s="565"/>
      <c r="R98" s="565"/>
      <c r="S98" s="565"/>
      <c r="T98" s="565"/>
      <c r="U98" s="565">
        <v>226877</v>
      </c>
      <c r="V98" s="565"/>
      <c r="W98" s="565"/>
      <c r="X98" s="565"/>
      <c r="Y98" s="565"/>
      <c r="Z98" s="565"/>
      <c r="AA98" s="567">
        <v>100</v>
      </c>
      <c r="AB98" s="566"/>
      <c r="AC98" s="566"/>
      <c r="AD98" s="566"/>
      <c r="AE98" s="566"/>
      <c r="AF98" s="587"/>
    </row>
    <row r="99" spans="1:32" ht="18.75" thickTop="1" thickBot="1" x14ac:dyDescent="0.35">
      <c r="A99" s="586" t="s">
        <v>394</v>
      </c>
      <c r="B99" s="563"/>
      <c r="C99" s="563"/>
      <c r="D99" s="563"/>
      <c r="E99" s="563"/>
      <c r="F99" s="563"/>
      <c r="G99" s="563"/>
      <c r="H99" s="563"/>
      <c r="I99" s="563"/>
      <c r="J99" s="563"/>
      <c r="K99" s="564" t="s">
        <v>395</v>
      </c>
      <c r="L99" s="564"/>
      <c r="M99" s="564"/>
      <c r="N99" s="564"/>
      <c r="O99" s="565">
        <v>-14780353</v>
      </c>
      <c r="P99" s="565"/>
      <c r="Q99" s="565"/>
      <c r="R99" s="565"/>
      <c r="S99" s="565"/>
      <c r="T99" s="565"/>
      <c r="U99" s="565">
        <v>-21885076</v>
      </c>
      <c r="V99" s="565"/>
      <c r="W99" s="565"/>
      <c r="X99" s="565"/>
      <c r="Y99" s="565"/>
      <c r="Z99" s="565"/>
      <c r="AA99" s="567">
        <v>148.07</v>
      </c>
      <c r="AB99" s="566"/>
      <c r="AC99" s="566"/>
      <c r="AD99" s="566"/>
      <c r="AE99" s="566"/>
      <c r="AF99" s="587"/>
    </row>
    <row r="100" spans="1:32" ht="39" customHeight="1" thickTop="1" thickBot="1" x14ac:dyDescent="0.35">
      <c r="A100" s="586" t="s">
        <v>396</v>
      </c>
      <c r="B100" s="563"/>
      <c r="C100" s="563"/>
      <c r="D100" s="563"/>
      <c r="E100" s="563"/>
      <c r="F100" s="563"/>
      <c r="G100" s="563"/>
      <c r="H100" s="563"/>
      <c r="I100" s="563"/>
      <c r="J100" s="563"/>
      <c r="K100" s="564" t="s">
        <v>397</v>
      </c>
      <c r="L100" s="564"/>
      <c r="M100" s="564"/>
      <c r="N100" s="564"/>
      <c r="O100" s="565" t="s">
        <v>444</v>
      </c>
      <c r="P100" s="565"/>
      <c r="Q100" s="565"/>
      <c r="R100" s="565"/>
      <c r="S100" s="565"/>
      <c r="T100" s="565"/>
      <c r="U100" s="565" t="s">
        <v>444</v>
      </c>
      <c r="V100" s="565"/>
      <c r="W100" s="565"/>
      <c r="X100" s="565"/>
      <c r="Y100" s="565"/>
      <c r="Z100" s="565"/>
      <c r="AA100" s="566" t="s">
        <v>444</v>
      </c>
      <c r="AB100" s="566"/>
      <c r="AC100" s="566"/>
      <c r="AD100" s="566"/>
      <c r="AE100" s="566"/>
      <c r="AF100" s="587"/>
    </row>
    <row r="101" spans="1:32" ht="18.75" thickTop="1" thickBot="1" x14ac:dyDescent="0.35">
      <c r="A101" s="586" t="s">
        <v>398</v>
      </c>
      <c r="B101" s="563"/>
      <c r="C101" s="563"/>
      <c r="D101" s="563"/>
      <c r="E101" s="563"/>
      <c r="F101" s="563"/>
      <c r="G101" s="563"/>
      <c r="H101" s="563"/>
      <c r="I101" s="563"/>
      <c r="J101" s="563"/>
      <c r="K101" s="564" t="s">
        <v>399</v>
      </c>
      <c r="L101" s="564"/>
      <c r="M101" s="564"/>
      <c r="N101" s="564"/>
      <c r="O101" s="565">
        <v>-7104723</v>
      </c>
      <c r="P101" s="565"/>
      <c r="Q101" s="565"/>
      <c r="R101" s="565"/>
      <c r="S101" s="565"/>
      <c r="T101" s="565"/>
      <c r="U101" s="565">
        <v>-4328933</v>
      </c>
      <c r="V101" s="565"/>
      <c r="W101" s="565"/>
      <c r="X101" s="565"/>
      <c r="Y101" s="565"/>
      <c r="Z101" s="565"/>
      <c r="AA101" s="567">
        <v>60.93</v>
      </c>
      <c r="AB101" s="566"/>
      <c r="AC101" s="566"/>
      <c r="AD101" s="566"/>
      <c r="AE101" s="566"/>
      <c r="AF101" s="587"/>
    </row>
    <row r="102" spans="1:32" ht="18.75" thickTop="1" thickBot="1" x14ac:dyDescent="0.35">
      <c r="A102" s="586" t="s">
        <v>400</v>
      </c>
      <c r="B102" s="563"/>
      <c r="C102" s="563"/>
      <c r="D102" s="563"/>
      <c r="E102" s="563"/>
      <c r="F102" s="563"/>
      <c r="G102" s="563"/>
      <c r="H102" s="563"/>
      <c r="I102" s="563"/>
      <c r="J102" s="563"/>
      <c r="K102" s="564" t="s">
        <v>401</v>
      </c>
      <c r="L102" s="564"/>
      <c r="M102" s="564"/>
      <c r="N102" s="564"/>
      <c r="O102" s="565">
        <v>671820</v>
      </c>
      <c r="P102" s="565"/>
      <c r="Q102" s="565"/>
      <c r="R102" s="565"/>
      <c r="S102" s="565"/>
      <c r="T102" s="565"/>
      <c r="U102" s="565"/>
      <c r="V102" s="565"/>
      <c r="W102" s="565"/>
      <c r="X102" s="565"/>
      <c r="Y102" s="565"/>
      <c r="Z102" s="565"/>
      <c r="AA102" s="566" t="s">
        <v>444</v>
      </c>
      <c r="AB102" s="566"/>
      <c r="AC102" s="566"/>
      <c r="AD102" s="566"/>
      <c r="AE102" s="566"/>
      <c r="AF102" s="587"/>
    </row>
    <row r="103" spans="1:32" ht="35.25" customHeight="1" thickTop="1" thickBot="1" x14ac:dyDescent="0.35">
      <c r="A103" s="586" t="s">
        <v>402</v>
      </c>
      <c r="B103" s="563"/>
      <c r="C103" s="563"/>
      <c r="D103" s="563"/>
      <c r="E103" s="563"/>
      <c r="F103" s="563"/>
      <c r="G103" s="563"/>
      <c r="H103" s="563"/>
      <c r="I103" s="563"/>
      <c r="J103" s="563"/>
      <c r="K103" s="564" t="s">
        <v>403</v>
      </c>
      <c r="L103" s="564"/>
      <c r="M103" s="564"/>
      <c r="N103" s="564"/>
      <c r="O103" s="565">
        <v>671820</v>
      </c>
      <c r="P103" s="565"/>
      <c r="Q103" s="565"/>
      <c r="R103" s="565"/>
      <c r="S103" s="565"/>
      <c r="T103" s="565"/>
      <c r="U103" s="565"/>
      <c r="V103" s="565"/>
      <c r="W103" s="565"/>
      <c r="X103" s="565"/>
      <c r="Y103" s="565"/>
      <c r="Z103" s="565"/>
      <c r="AA103" s="566" t="s">
        <v>444</v>
      </c>
      <c r="AB103" s="566"/>
      <c r="AC103" s="566"/>
      <c r="AD103" s="566"/>
      <c r="AE103" s="566"/>
      <c r="AF103" s="587"/>
    </row>
    <row r="104" spans="1:32" ht="54.75" customHeight="1" thickTop="1" thickBot="1" x14ac:dyDescent="0.35">
      <c r="A104" s="586" t="s">
        <v>404</v>
      </c>
      <c r="B104" s="563"/>
      <c r="C104" s="563"/>
      <c r="D104" s="563"/>
      <c r="E104" s="563"/>
      <c r="F104" s="563"/>
      <c r="G104" s="563"/>
      <c r="H104" s="563"/>
      <c r="I104" s="563"/>
      <c r="J104" s="563"/>
      <c r="K104" s="564" t="s">
        <v>405</v>
      </c>
      <c r="L104" s="564"/>
      <c r="M104" s="564"/>
      <c r="N104" s="564"/>
      <c r="O104" s="565" t="s">
        <v>444</v>
      </c>
      <c r="P104" s="565"/>
      <c r="Q104" s="565"/>
      <c r="R104" s="565"/>
      <c r="S104" s="565"/>
      <c r="T104" s="565"/>
      <c r="U104" s="565" t="s">
        <v>444</v>
      </c>
      <c r="V104" s="565"/>
      <c r="W104" s="565"/>
      <c r="X104" s="565"/>
      <c r="Y104" s="565"/>
      <c r="Z104" s="565"/>
      <c r="AA104" s="566" t="s">
        <v>444</v>
      </c>
      <c r="AB104" s="566"/>
      <c r="AC104" s="566"/>
      <c r="AD104" s="566"/>
      <c r="AE104" s="566"/>
      <c r="AF104" s="587"/>
    </row>
    <row r="105" spans="1:32" ht="37.5" customHeight="1" thickTop="1" thickBot="1" x14ac:dyDescent="0.35">
      <c r="A105" s="586" t="s">
        <v>406</v>
      </c>
      <c r="B105" s="563"/>
      <c r="C105" s="563"/>
      <c r="D105" s="563"/>
      <c r="E105" s="563"/>
      <c r="F105" s="563"/>
      <c r="G105" s="563"/>
      <c r="H105" s="563"/>
      <c r="I105" s="563"/>
      <c r="J105" s="563"/>
      <c r="K105" s="564" t="s">
        <v>407</v>
      </c>
      <c r="L105" s="564"/>
      <c r="M105" s="564"/>
      <c r="N105" s="564"/>
      <c r="O105" s="565" t="s">
        <v>444</v>
      </c>
      <c r="P105" s="565"/>
      <c r="Q105" s="565"/>
      <c r="R105" s="565"/>
      <c r="S105" s="565"/>
      <c r="T105" s="565"/>
      <c r="U105" s="565" t="s">
        <v>444</v>
      </c>
      <c r="V105" s="565"/>
      <c r="W105" s="565"/>
      <c r="X105" s="565"/>
      <c r="Y105" s="565"/>
      <c r="Z105" s="565"/>
      <c r="AA105" s="566" t="s">
        <v>444</v>
      </c>
      <c r="AB105" s="566"/>
      <c r="AC105" s="566"/>
      <c r="AD105" s="566"/>
      <c r="AE105" s="566"/>
      <c r="AF105" s="587"/>
    </row>
    <row r="106" spans="1:32" ht="76.5" customHeight="1" thickTop="1" thickBot="1" x14ac:dyDescent="0.35">
      <c r="A106" s="586" t="s">
        <v>408</v>
      </c>
      <c r="B106" s="563"/>
      <c r="C106" s="563"/>
      <c r="D106" s="563"/>
      <c r="E106" s="563"/>
      <c r="F106" s="563"/>
      <c r="G106" s="563"/>
      <c r="H106" s="563"/>
      <c r="I106" s="563"/>
      <c r="J106" s="563"/>
      <c r="K106" s="564" t="s">
        <v>409</v>
      </c>
      <c r="L106" s="564"/>
      <c r="M106" s="564"/>
      <c r="N106" s="564"/>
      <c r="O106" s="565" t="s">
        <v>444</v>
      </c>
      <c r="P106" s="565"/>
      <c r="Q106" s="565"/>
      <c r="R106" s="565"/>
      <c r="S106" s="565"/>
      <c r="T106" s="565"/>
      <c r="U106" s="565" t="s">
        <v>444</v>
      </c>
      <c r="V106" s="565"/>
      <c r="W106" s="565"/>
      <c r="X106" s="565"/>
      <c r="Y106" s="565"/>
      <c r="Z106" s="565"/>
      <c r="AA106" s="566" t="s">
        <v>444</v>
      </c>
      <c r="AB106" s="566"/>
      <c r="AC106" s="566"/>
      <c r="AD106" s="566"/>
      <c r="AE106" s="566"/>
      <c r="AF106" s="587"/>
    </row>
    <row r="107" spans="1:32" ht="36" customHeight="1" thickTop="1" thickBot="1" x14ac:dyDescent="0.35">
      <c r="A107" s="586" t="s">
        <v>410</v>
      </c>
      <c r="B107" s="563"/>
      <c r="C107" s="563"/>
      <c r="D107" s="563"/>
      <c r="E107" s="563"/>
      <c r="F107" s="563"/>
      <c r="G107" s="563"/>
      <c r="H107" s="563"/>
      <c r="I107" s="563"/>
      <c r="J107" s="563"/>
      <c r="K107" s="564" t="s">
        <v>411</v>
      </c>
      <c r="L107" s="564"/>
      <c r="M107" s="564"/>
      <c r="N107" s="564"/>
      <c r="O107" s="565">
        <v>23698741</v>
      </c>
      <c r="P107" s="565"/>
      <c r="Q107" s="565"/>
      <c r="R107" s="565"/>
      <c r="S107" s="565"/>
      <c r="T107" s="565"/>
      <c r="U107" s="565">
        <v>28468245</v>
      </c>
      <c r="V107" s="565"/>
      <c r="W107" s="565"/>
      <c r="X107" s="565"/>
      <c r="Y107" s="565"/>
      <c r="Z107" s="565"/>
      <c r="AA107" s="567">
        <v>120.13</v>
      </c>
      <c r="AB107" s="566"/>
      <c r="AC107" s="566"/>
      <c r="AD107" s="566"/>
      <c r="AE107" s="566"/>
      <c r="AF107" s="587"/>
    </row>
    <row r="108" spans="1:32" ht="18.75" thickTop="1" thickBot="1" x14ac:dyDescent="0.35">
      <c r="A108" s="586" t="s">
        <v>191</v>
      </c>
      <c r="B108" s="563"/>
      <c r="C108" s="563"/>
      <c r="D108" s="563"/>
      <c r="E108" s="563"/>
      <c r="F108" s="563"/>
      <c r="G108" s="563"/>
      <c r="H108" s="563"/>
      <c r="I108" s="563"/>
      <c r="J108" s="563"/>
      <c r="K108" s="564" t="s">
        <v>412</v>
      </c>
      <c r="L108" s="564"/>
      <c r="M108" s="564"/>
      <c r="N108" s="564"/>
      <c r="O108" s="565">
        <v>2712362</v>
      </c>
      <c r="P108" s="565"/>
      <c r="Q108" s="565"/>
      <c r="R108" s="565"/>
      <c r="S108" s="565"/>
      <c r="T108" s="565"/>
      <c r="U108" s="565">
        <v>2481113</v>
      </c>
      <c r="V108" s="565"/>
      <c r="W108" s="565"/>
      <c r="X108" s="565"/>
      <c r="Y108" s="565"/>
      <c r="Z108" s="565"/>
      <c r="AA108" s="567">
        <v>91.47</v>
      </c>
      <c r="AB108" s="566"/>
      <c r="AC108" s="566"/>
      <c r="AD108" s="566"/>
      <c r="AE108" s="566"/>
      <c r="AF108" s="587"/>
    </row>
    <row r="109" spans="1:32" ht="18.75" thickTop="1" thickBot="1" x14ac:dyDescent="0.35">
      <c r="A109" s="586" t="s">
        <v>263</v>
      </c>
      <c r="B109" s="563"/>
      <c r="C109" s="563"/>
      <c r="D109" s="563"/>
      <c r="E109" s="563"/>
      <c r="F109" s="563"/>
      <c r="G109" s="563"/>
      <c r="H109" s="563"/>
      <c r="I109" s="563"/>
      <c r="J109" s="563"/>
      <c r="K109" s="564" t="s">
        <v>263</v>
      </c>
      <c r="L109" s="564"/>
      <c r="M109" s="564"/>
      <c r="N109" s="564"/>
      <c r="O109" s="565" t="s">
        <v>263</v>
      </c>
      <c r="P109" s="565"/>
      <c r="Q109" s="565"/>
      <c r="R109" s="565"/>
      <c r="S109" s="565"/>
      <c r="T109" s="565"/>
      <c r="U109" s="565" t="s">
        <v>263</v>
      </c>
      <c r="V109" s="565"/>
      <c r="W109" s="565"/>
      <c r="X109" s="565"/>
      <c r="Y109" s="565"/>
      <c r="Z109" s="565"/>
      <c r="AA109" s="566" t="s">
        <v>263</v>
      </c>
      <c r="AB109" s="566"/>
      <c r="AC109" s="566"/>
      <c r="AD109" s="566"/>
      <c r="AE109" s="566"/>
      <c r="AF109" s="587"/>
    </row>
    <row r="110" spans="1:32" ht="36.75" customHeight="1" thickTop="1" thickBot="1" x14ac:dyDescent="0.35">
      <c r="A110" s="586" t="s">
        <v>435</v>
      </c>
      <c r="B110" s="563"/>
      <c r="C110" s="563"/>
      <c r="D110" s="563"/>
      <c r="E110" s="563"/>
      <c r="F110" s="563"/>
      <c r="G110" s="563"/>
      <c r="H110" s="563"/>
      <c r="I110" s="563"/>
      <c r="J110" s="563"/>
      <c r="K110" s="564" t="s">
        <v>413</v>
      </c>
      <c r="L110" s="564"/>
      <c r="M110" s="564"/>
      <c r="N110" s="564"/>
      <c r="O110" s="565" t="s">
        <v>263</v>
      </c>
      <c r="P110" s="565"/>
      <c r="Q110" s="565"/>
      <c r="R110" s="565"/>
      <c r="S110" s="565"/>
      <c r="T110" s="565"/>
      <c r="U110" s="565" t="s">
        <v>263</v>
      </c>
      <c r="V110" s="565"/>
      <c r="W110" s="565"/>
      <c r="X110" s="565"/>
      <c r="Y110" s="565"/>
      <c r="Z110" s="565"/>
      <c r="AA110" s="566" t="s">
        <v>263</v>
      </c>
      <c r="AB110" s="566"/>
      <c r="AC110" s="566"/>
      <c r="AD110" s="566"/>
      <c r="AE110" s="566"/>
      <c r="AF110" s="587"/>
    </row>
    <row r="111" spans="1:32" ht="31.5" customHeight="1" thickTop="1" thickBot="1" x14ac:dyDescent="0.35">
      <c r="A111" s="586" t="s">
        <v>414</v>
      </c>
      <c r="B111" s="563"/>
      <c r="C111" s="563"/>
      <c r="D111" s="563"/>
      <c r="E111" s="563"/>
      <c r="F111" s="563"/>
      <c r="G111" s="563"/>
      <c r="H111" s="563"/>
      <c r="I111" s="563"/>
      <c r="J111" s="563"/>
      <c r="K111" s="564" t="s">
        <v>415</v>
      </c>
      <c r="L111" s="564"/>
      <c r="M111" s="564"/>
      <c r="N111" s="564"/>
      <c r="O111" s="565">
        <v>4163847</v>
      </c>
      <c r="P111" s="565"/>
      <c r="Q111" s="565"/>
      <c r="R111" s="565"/>
      <c r="S111" s="565"/>
      <c r="T111" s="565"/>
      <c r="U111" s="565">
        <v>3649695</v>
      </c>
      <c r="V111" s="565"/>
      <c r="W111" s="565"/>
      <c r="X111" s="565"/>
      <c r="Y111" s="565"/>
      <c r="Z111" s="565"/>
      <c r="AA111" s="567">
        <v>87.65</v>
      </c>
      <c r="AB111" s="566"/>
      <c r="AC111" s="566"/>
      <c r="AD111" s="566"/>
      <c r="AE111" s="566"/>
      <c r="AF111" s="587"/>
    </row>
    <row r="112" spans="1:32" ht="59.25" customHeight="1" thickTop="1" thickBot="1" x14ac:dyDescent="0.35">
      <c r="A112" s="586" t="s">
        <v>416</v>
      </c>
      <c r="B112" s="563"/>
      <c r="C112" s="563"/>
      <c r="D112" s="563"/>
      <c r="E112" s="563"/>
      <c r="F112" s="563"/>
      <c r="G112" s="563"/>
      <c r="H112" s="563"/>
      <c r="I112" s="563"/>
      <c r="J112" s="563"/>
      <c r="K112" s="564" t="s">
        <v>417</v>
      </c>
      <c r="L112" s="564"/>
      <c r="M112" s="564"/>
      <c r="N112" s="564"/>
      <c r="O112" s="565">
        <v>3168060</v>
      </c>
      <c r="P112" s="565"/>
      <c r="Q112" s="565"/>
      <c r="R112" s="565"/>
      <c r="S112" s="565"/>
      <c r="T112" s="565"/>
      <c r="U112" s="565">
        <v>3164640</v>
      </c>
      <c r="V112" s="565"/>
      <c r="W112" s="565"/>
      <c r="X112" s="565"/>
      <c r="Y112" s="565"/>
      <c r="Z112" s="565"/>
      <c r="AA112" s="567">
        <v>99.89</v>
      </c>
      <c r="AB112" s="566"/>
      <c r="AC112" s="566"/>
      <c r="AD112" s="566"/>
      <c r="AE112" s="566"/>
      <c r="AF112" s="587"/>
    </row>
    <row r="113" spans="1:32" ht="38.25" customHeight="1" thickTop="1" thickBot="1" x14ac:dyDescent="0.35">
      <c r="A113" s="586" t="s">
        <v>418</v>
      </c>
      <c r="B113" s="563"/>
      <c r="C113" s="563"/>
      <c r="D113" s="563"/>
      <c r="E113" s="563"/>
      <c r="F113" s="563"/>
      <c r="G113" s="563"/>
      <c r="H113" s="563"/>
      <c r="I113" s="563"/>
      <c r="J113" s="563"/>
      <c r="K113" s="564" t="s">
        <v>419</v>
      </c>
      <c r="L113" s="564"/>
      <c r="M113" s="564"/>
      <c r="N113" s="564"/>
      <c r="O113" s="565" t="s">
        <v>444</v>
      </c>
      <c r="P113" s="565"/>
      <c r="Q113" s="565"/>
      <c r="R113" s="565"/>
      <c r="S113" s="565"/>
      <c r="T113" s="565"/>
      <c r="U113" s="565" t="s">
        <v>444</v>
      </c>
      <c r="V113" s="565"/>
      <c r="W113" s="565"/>
      <c r="X113" s="565"/>
      <c r="Y113" s="565"/>
      <c r="Z113" s="565"/>
      <c r="AA113" s="566" t="s">
        <v>444</v>
      </c>
      <c r="AB113" s="566"/>
      <c r="AC113" s="566"/>
      <c r="AD113" s="566"/>
      <c r="AE113" s="566"/>
      <c r="AF113" s="587"/>
    </row>
    <row r="114" spans="1:32" ht="126" customHeight="1" thickTop="1" thickBot="1" x14ac:dyDescent="0.35">
      <c r="A114" s="586" t="s">
        <v>420</v>
      </c>
      <c r="B114" s="563"/>
      <c r="C114" s="563"/>
      <c r="D114" s="563"/>
      <c r="E114" s="563"/>
      <c r="F114" s="563"/>
      <c r="G114" s="563"/>
      <c r="H114" s="563"/>
      <c r="I114" s="563"/>
      <c r="J114" s="563"/>
      <c r="K114" s="564" t="s">
        <v>421</v>
      </c>
      <c r="L114" s="564"/>
      <c r="M114" s="564"/>
      <c r="N114" s="564"/>
      <c r="O114" s="565" t="s">
        <v>444</v>
      </c>
      <c r="P114" s="565"/>
      <c r="Q114" s="565"/>
      <c r="R114" s="565"/>
      <c r="S114" s="565"/>
      <c r="T114" s="565"/>
      <c r="U114" s="565" t="s">
        <v>444</v>
      </c>
      <c r="V114" s="565"/>
      <c r="W114" s="565"/>
      <c r="X114" s="565"/>
      <c r="Y114" s="565"/>
      <c r="Z114" s="565"/>
      <c r="AA114" s="566" t="s">
        <v>444</v>
      </c>
      <c r="AB114" s="566"/>
      <c r="AC114" s="566"/>
      <c r="AD114" s="566"/>
      <c r="AE114" s="566"/>
      <c r="AF114" s="587"/>
    </row>
    <row r="115" spans="1:32" ht="126" customHeight="1" thickTop="1" thickBot="1" x14ac:dyDescent="0.35">
      <c r="A115" s="586" t="s">
        <v>422</v>
      </c>
      <c r="B115" s="563"/>
      <c r="C115" s="563"/>
      <c r="D115" s="563"/>
      <c r="E115" s="563"/>
      <c r="F115" s="563"/>
      <c r="G115" s="563"/>
      <c r="H115" s="563"/>
      <c r="I115" s="563"/>
      <c r="J115" s="563"/>
      <c r="K115" s="564" t="s">
        <v>423</v>
      </c>
      <c r="L115" s="564"/>
      <c r="M115" s="564"/>
      <c r="N115" s="564"/>
      <c r="O115" s="565" t="s">
        <v>444</v>
      </c>
      <c r="P115" s="565"/>
      <c r="Q115" s="565"/>
      <c r="R115" s="565"/>
      <c r="S115" s="565"/>
      <c r="T115" s="565"/>
      <c r="U115" s="565" t="s">
        <v>444</v>
      </c>
      <c r="V115" s="565"/>
      <c r="W115" s="565"/>
      <c r="X115" s="565"/>
      <c r="Y115" s="565"/>
      <c r="Z115" s="565"/>
      <c r="AA115" s="566" t="s">
        <v>444</v>
      </c>
      <c r="AB115" s="566"/>
      <c r="AC115" s="566"/>
      <c r="AD115" s="566"/>
      <c r="AE115" s="566"/>
      <c r="AF115" s="587"/>
    </row>
    <row r="116" spans="1:32" ht="18.75" thickTop="1" thickBot="1" x14ac:dyDescent="0.35">
      <c r="A116" s="586" t="s">
        <v>424</v>
      </c>
      <c r="B116" s="563"/>
      <c r="C116" s="563"/>
      <c r="D116" s="563"/>
      <c r="E116" s="563"/>
      <c r="F116" s="563"/>
      <c r="G116" s="563"/>
      <c r="H116" s="563"/>
      <c r="I116" s="563"/>
      <c r="J116" s="563"/>
      <c r="K116" s="564" t="s">
        <v>425</v>
      </c>
      <c r="L116" s="564"/>
      <c r="M116" s="564"/>
      <c r="N116" s="564"/>
      <c r="O116" s="565" t="s">
        <v>444</v>
      </c>
      <c r="P116" s="565"/>
      <c r="Q116" s="565"/>
      <c r="R116" s="565"/>
      <c r="S116" s="565"/>
      <c r="T116" s="565"/>
      <c r="U116" s="565" t="s">
        <v>444</v>
      </c>
      <c r="V116" s="565"/>
      <c r="W116" s="565"/>
      <c r="X116" s="565"/>
      <c r="Y116" s="565"/>
      <c r="Z116" s="565"/>
      <c r="AA116" s="566" t="s">
        <v>444</v>
      </c>
      <c r="AB116" s="566"/>
      <c r="AC116" s="566"/>
      <c r="AD116" s="566"/>
      <c r="AE116" s="566"/>
      <c r="AF116" s="587"/>
    </row>
    <row r="117" spans="1:32" ht="18.75" thickTop="1" thickBot="1" x14ac:dyDescent="0.35">
      <c r="A117" s="586" t="s">
        <v>426</v>
      </c>
      <c r="B117" s="563"/>
      <c r="C117" s="563"/>
      <c r="D117" s="563"/>
      <c r="E117" s="563"/>
      <c r="F117" s="563"/>
      <c r="G117" s="563"/>
      <c r="H117" s="563"/>
      <c r="I117" s="563"/>
      <c r="J117" s="563"/>
      <c r="K117" s="564" t="s">
        <v>427</v>
      </c>
      <c r="L117" s="564"/>
      <c r="M117" s="564"/>
      <c r="N117" s="564"/>
      <c r="O117" s="565" t="s">
        <v>444</v>
      </c>
      <c r="P117" s="565"/>
      <c r="Q117" s="565"/>
      <c r="R117" s="565"/>
      <c r="S117" s="565"/>
      <c r="T117" s="565"/>
      <c r="U117" s="565" t="s">
        <v>444</v>
      </c>
      <c r="V117" s="565"/>
      <c r="W117" s="565"/>
      <c r="X117" s="565"/>
      <c r="Y117" s="565"/>
      <c r="Z117" s="565"/>
      <c r="AA117" s="566" t="s">
        <v>444</v>
      </c>
      <c r="AB117" s="566"/>
      <c r="AC117" s="566"/>
      <c r="AD117" s="566"/>
      <c r="AE117" s="566"/>
      <c r="AF117" s="587"/>
    </row>
    <row r="118" spans="1:32" ht="18.75" thickTop="1" thickBot="1" x14ac:dyDescent="0.35">
      <c r="A118" s="588" t="s">
        <v>428</v>
      </c>
      <c r="B118" s="589"/>
      <c r="C118" s="589"/>
      <c r="D118" s="589"/>
      <c r="E118" s="589"/>
      <c r="F118" s="589"/>
      <c r="G118" s="589"/>
      <c r="H118" s="589"/>
      <c r="I118" s="589"/>
      <c r="J118" s="589"/>
      <c r="K118" s="590" t="s">
        <v>429</v>
      </c>
      <c r="L118" s="590"/>
      <c r="M118" s="590"/>
      <c r="N118" s="590"/>
      <c r="O118" s="591" t="s">
        <v>444</v>
      </c>
      <c r="P118" s="591"/>
      <c r="Q118" s="591"/>
      <c r="R118" s="591"/>
      <c r="S118" s="591"/>
      <c r="T118" s="591"/>
      <c r="U118" s="591" t="s">
        <v>444</v>
      </c>
      <c r="V118" s="591"/>
      <c r="W118" s="591"/>
      <c r="X118" s="591"/>
      <c r="Y118" s="591"/>
      <c r="Z118" s="591"/>
      <c r="AA118" s="592" t="s">
        <v>444</v>
      </c>
      <c r="AB118" s="592"/>
      <c r="AC118" s="592"/>
      <c r="AD118" s="592"/>
      <c r="AE118" s="592"/>
      <c r="AF118" s="593"/>
    </row>
  </sheetData>
  <mergeCells count="572">
    <mergeCell ref="A9:J9"/>
    <mergeCell ref="K9:N9"/>
    <mergeCell ref="O9:T9"/>
    <mergeCell ref="U9:Z9"/>
    <mergeCell ref="AA9:AF9"/>
    <mergeCell ref="U5:Z5"/>
    <mergeCell ref="A10:J10"/>
    <mergeCell ref="K10:N10"/>
    <mergeCell ref="O10:T10"/>
    <mergeCell ref="U10:Z10"/>
    <mergeCell ref="AA10:AF10"/>
    <mergeCell ref="AA5:AF5"/>
    <mergeCell ref="A6:J6"/>
    <mergeCell ref="K6:N6"/>
    <mergeCell ref="O6:T6"/>
    <mergeCell ref="U6:Z6"/>
    <mergeCell ref="AA6:AF6"/>
    <mergeCell ref="A8:J8"/>
    <mergeCell ref="K8:N8"/>
    <mergeCell ref="O8:T8"/>
    <mergeCell ref="U8:Z8"/>
    <mergeCell ref="AA8:AF8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4:J114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  <mergeCell ref="A118:J118"/>
    <mergeCell ref="K118:N118"/>
    <mergeCell ref="O118:T118"/>
    <mergeCell ref="U118:Z118"/>
    <mergeCell ref="AA118:AF118"/>
    <mergeCell ref="A116:J116"/>
    <mergeCell ref="K116:N116"/>
    <mergeCell ref="O116:T116"/>
    <mergeCell ref="U116:Z116"/>
    <mergeCell ref="AA116:AF116"/>
    <mergeCell ref="A117:J117"/>
    <mergeCell ref="K117:N117"/>
    <mergeCell ref="O117:T117"/>
    <mergeCell ref="U117:Z117"/>
    <mergeCell ref="AA117:AF117"/>
    <mergeCell ref="A3:AF3"/>
    <mergeCell ref="A4:AF4"/>
    <mergeCell ref="A5:J5"/>
    <mergeCell ref="K5:N5"/>
    <mergeCell ref="O5:T5"/>
    <mergeCell ref="A7:J7"/>
    <mergeCell ref="K7:N7"/>
    <mergeCell ref="O7:T7"/>
    <mergeCell ref="U7:Z7"/>
    <mergeCell ref="AA7:AF7"/>
  </mergeCells>
  <pageMargins left="0.70866141732283472" right="0.70866141732283472" top="0.74803149606299213" bottom="0.74803149606299213" header="0.31496062992125984" footer="0.31496062992125984"/>
  <pageSetup paperSize="9" scale="93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78"/>
  <sheetViews>
    <sheetView zoomScaleNormal="100" zoomScaleSheetLayoutView="100" workbookViewId="0">
      <selection activeCell="E23" sqref="E23"/>
    </sheetView>
  </sheetViews>
  <sheetFormatPr defaultRowHeight="13.5" x14ac:dyDescent="0.25"/>
  <cols>
    <col min="1" max="1" width="57.28515625" style="36" customWidth="1"/>
    <col min="2" max="2" width="16" style="36" customWidth="1"/>
    <col min="3" max="5" width="16" style="37" customWidth="1"/>
    <col min="6" max="6" width="56" style="36" customWidth="1"/>
    <col min="7" max="7" width="14.85546875" style="36" customWidth="1"/>
    <col min="8" max="10" width="14.85546875" style="37" customWidth="1"/>
    <col min="11" max="16384" width="9.140625" style="37"/>
  </cols>
  <sheetData>
    <row r="1" spans="1:10" s="35" customFormat="1" ht="15" customHeight="1" x14ac:dyDescent="0.25">
      <c r="A1" s="452" t="s">
        <v>550</v>
      </c>
      <c r="B1" s="452"/>
      <c r="C1" s="452"/>
      <c r="D1" s="452"/>
      <c r="E1" s="452"/>
      <c r="F1" s="452"/>
      <c r="G1" s="452"/>
      <c r="H1" s="452"/>
      <c r="I1" s="437"/>
      <c r="J1" s="437"/>
    </row>
    <row r="2" spans="1:10" ht="14.25" thickBot="1" x14ac:dyDescent="0.3"/>
    <row r="3" spans="1:10" ht="18.75" customHeight="1" x14ac:dyDescent="0.25">
      <c r="A3" s="453" t="s">
        <v>115</v>
      </c>
      <c r="B3" s="454"/>
      <c r="C3" s="454"/>
      <c r="D3" s="455"/>
      <c r="E3" s="456"/>
      <c r="F3" s="453" t="s">
        <v>116</v>
      </c>
      <c r="G3" s="454"/>
      <c r="H3" s="454"/>
      <c r="I3" s="457"/>
      <c r="J3" s="458"/>
    </row>
    <row r="4" spans="1:10" ht="49.5" customHeight="1" thickBot="1" x14ac:dyDescent="0.3">
      <c r="A4" s="38" t="s">
        <v>77</v>
      </c>
      <c r="B4" s="598" t="s">
        <v>551</v>
      </c>
      <c r="C4" s="39" t="s">
        <v>80</v>
      </c>
      <c r="D4" s="670" t="s">
        <v>161</v>
      </c>
      <c r="E4" s="39" t="s">
        <v>152</v>
      </c>
      <c r="F4" s="38" t="s">
        <v>77</v>
      </c>
      <c r="G4" s="598" t="s">
        <v>551</v>
      </c>
      <c r="H4" s="704" t="s">
        <v>80</v>
      </c>
      <c r="I4" s="39" t="s">
        <v>161</v>
      </c>
      <c r="J4" s="39" t="s">
        <v>152</v>
      </c>
    </row>
    <row r="5" spans="1:10" x14ac:dyDescent="0.25">
      <c r="A5" s="626" t="s">
        <v>56</v>
      </c>
      <c r="B5" s="663">
        <f>SUM(B6:B8)</f>
        <v>404026</v>
      </c>
      <c r="C5" s="665">
        <f>SUM(C6:C8)</f>
        <v>475833</v>
      </c>
      <c r="D5" s="671">
        <f t="shared" ref="D5:E5" si="0">SUM(D6:D8)</f>
        <v>542470</v>
      </c>
      <c r="E5" s="183">
        <f t="shared" si="0"/>
        <v>542470</v>
      </c>
      <c r="F5" s="42" t="s">
        <v>117</v>
      </c>
      <c r="G5" s="677">
        <v>411489</v>
      </c>
      <c r="H5" s="671">
        <v>527137</v>
      </c>
      <c r="I5" s="702">
        <v>545769</v>
      </c>
      <c r="J5" s="44">
        <v>527604</v>
      </c>
    </row>
    <row r="6" spans="1:10" x14ac:dyDescent="0.25">
      <c r="A6" s="59" t="s">
        <v>34</v>
      </c>
      <c r="B6" s="646">
        <v>404026</v>
      </c>
      <c r="C6" s="63">
        <v>475833</v>
      </c>
      <c r="D6" s="672">
        <v>542470</v>
      </c>
      <c r="E6" s="631">
        <v>542470</v>
      </c>
      <c r="F6" s="47" t="s">
        <v>118</v>
      </c>
      <c r="G6" s="678">
        <v>51537</v>
      </c>
      <c r="H6" s="674">
        <v>68489</v>
      </c>
      <c r="I6" s="633">
        <v>69632</v>
      </c>
      <c r="J6" s="49">
        <v>65210</v>
      </c>
    </row>
    <row r="7" spans="1:10" x14ac:dyDescent="0.25">
      <c r="A7" s="627" t="s">
        <v>38</v>
      </c>
      <c r="B7" s="647"/>
      <c r="C7" s="666"/>
      <c r="D7" s="673"/>
      <c r="E7" s="632"/>
      <c r="F7" s="47" t="s">
        <v>119</v>
      </c>
      <c r="G7" s="678">
        <v>270227</v>
      </c>
      <c r="H7" s="674">
        <v>210819</v>
      </c>
      <c r="I7" s="633">
        <v>237698</v>
      </c>
      <c r="J7" s="49">
        <v>223562</v>
      </c>
    </row>
    <row r="8" spans="1:10" x14ac:dyDescent="0.25">
      <c r="A8" s="59" t="s">
        <v>58</v>
      </c>
      <c r="B8" s="646"/>
      <c r="C8" s="63"/>
      <c r="D8" s="672"/>
      <c r="E8" s="631"/>
      <c r="F8" s="47" t="s">
        <v>33</v>
      </c>
      <c r="G8" s="678">
        <v>4653</v>
      </c>
      <c r="H8" s="674">
        <v>4960</v>
      </c>
      <c r="I8" s="633">
        <v>4960</v>
      </c>
      <c r="J8" s="49">
        <v>4109</v>
      </c>
    </row>
    <row r="9" spans="1:10" x14ac:dyDescent="0.25">
      <c r="A9" s="64" t="s">
        <v>59</v>
      </c>
      <c r="B9" s="664">
        <f>SUM(B10:B11)</f>
        <v>25639</v>
      </c>
      <c r="C9" s="667">
        <f>SUM(C10:C11)</f>
        <v>22000</v>
      </c>
      <c r="D9" s="674">
        <f t="shared" ref="D9:E9" si="1">SUM(D10:D11)</f>
        <v>41498</v>
      </c>
      <c r="E9" s="633">
        <f t="shared" si="1"/>
        <v>40990</v>
      </c>
      <c r="F9" s="47" t="s">
        <v>28</v>
      </c>
      <c r="G9" s="674">
        <f>+G10+G11+G12+G13+G18</f>
        <v>390279</v>
      </c>
      <c r="H9" s="674">
        <f t="shared" ref="H9:J9" si="2">+H10+H11+H12+H13+H18</f>
        <v>112491</v>
      </c>
      <c r="I9" s="674">
        <f t="shared" si="2"/>
        <v>247698</v>
      </c>
      <c r="J9" s="674">
        <f t="shared" si="2"/>
        <v>110893</v>
      </c>
    </row>
    <row r="10" spans="1:10" x14ac:dyDescent="0.25">
      <c r="A10" s="59" t="s">
        <v>30</v>
      </c>
      <c r="B10" s="646"/>
      <c r="C10" s="63"/>
      <c r="D10" s="672"/>
      <c r="E10" s="631"/>
      <c r="F10" s="8" t="s">
        <v>552</v>
      </c>
      <c r="G10" s="679">
        <v>39702</v>
      </c>
      <c r="H10" s="672">
        <v>70991</v>
      </c>
      <c r="I10" s="631">
        <v>70991</v>
      </c>
      <c r="J10" s="46">
        <v>70991</v>
      </c>
    </row>
    <row r="11" spans="1:10" x14ac:dyDescent="0.25">
      <c r="A11" s="59" t="s">
        <v>61</v>
      </c>
      <c r="B11" s="646">
        <v>25639</v>
      </c>
      <c r="C11" s="63">
        <v>22000</v>
      </c>
      <c r="D11" s="672">
        <v>41498</v>
      </c>
      <c r="E11" s="631">
        <v>40990</v>
      </c>
      <c r="F11" s="8" t="s">
        <v>547</v>
      </c>
      <c r="G11" s="680">
        <v>0</v>
      </c>
      <c r="H11" s="672">
        <v>0</v>
      </c>
      <c r="I11" s="631">
        <v>19045</v>
      </c>
      <c r="J11" s="46">
        <v>19045</v>
      </c>
    </row>
    <row r="12" spans="1:10" x14ac:dyDescent="0.25">
      <c r="A12" s="64" t="s">
        <v>120</v>
      </c>
      <c r="B12" s="664">
        <f>SUM(B13:B16)</f>
        <v>350605</v>
      </c>
      <c r="C12" s="667">
        <f>SUM(C13:C16)</f>
        <v>177000</v>
      </c>
      <c r="D12" s="674">
        <f t="shared" ref="D12:E12" si="3">SUM(D13:D16)</f>
        <v>205194</v>
      </c>
      <c r="E12" s="633">
        <f t="shared" si="3"/>
        <v>205178</v>
      </c>
      <c r="F12" s="54" t="s">
        <v>47</v>
      </c>
      <c r="G12" s="680">
        <v>17510</v>
      </c>
      <c r="H12" s="672">
        <v>16500</v>
      </c>
      <c r="I12" s="631">
        <v>15500</v>
      </c>
      <c r="J12" s="46">
        <v>14564</v>
      </c>
    </row>
    <row r="13" spans="1:10" x14ac:dyDescent="0.25">
      <c r="A13" s="59" t="s">
        <v>63</v>
      </c>
      <c r="B13" s="646">
        <v>6898</v>
      </c>
      <c r="C13" s="63">
        <v>6500</v>
      </c>
      <c r="D13" s="672">
        <v>6500</v>
      </c>
      <c r="E13" s="631">
        <v>6484</v>
      </c>
      <c r="F13" s="54" t="s">
        <v>79</v>
      </c>
      <c r="G13" s="680">
        <v>333024</v>
      </c>
      <c r="H13" s="672">
        <v>25000</v>
      </c>
      <c r="I13" s="631">
        <v>135869</v>
      </c>
      <c r="J13" s="46"/>
    </row>
    <row r="14" spans="1:10" ht="12.75" customHeight="1" x14ac:dyDescent="0.25">
      <c r="A14" s="59" t="s">
        <v>39</v>
      </c>
      <c r="B14" s="646">
        <v>341111</v>
      </c>
      <c r="C14" s="63">
        <v>170000</v>
      </c>
      <c r="D14" s="675">
        <v>196340</v>
      </c>
      <c r="E14" s="15">
        <v>196340</v>
      </c>
      <c r="F14" s="55" t="s">
        <v>32</v>
      </c>
      <c r="G14" s="681"/>
      <c r="H14" s="705"/>
      <c r="I14" s="631"/>
      <c r="J14" s="46"/>
    </row>
    <row r="15" spans="1:10" x14ac:dyDescent="0.25">
      <c r="A15" s="59" t="s">
        <v>64</v>
      </c>
      <c r="B15" s="646"/>
      <c r="C15" s="63">
        <v>0</v>
      </c>
      <c r="D15" s="675">
        <v>0</v>
      </c>
      <c r="E15" s="15">
        <v>0</v>
      </c>
      <c r="F15" s="55" t="s">
        <v>151</v>
      </c>
      <c r="G15" s="681"/>
      <c r="H15" s="705"/>
      <c r="I15" s="631"/>
      <c r="J15" s="46"/>
    </row>
    <row r="16" spans="1:10" x14ac:dyDescent="0.25">
      <c r="A16" s="59" t="s">
        <v>246</v>
      </c>
      <c r="B16" s="646">
        <v>2596</v>
      </c>
      <c r="C16" s="63">
        <v>500</v>
      </c>
      <c r="D16" s="675">
        <v>2354</v>
      </c>
      <c r="E16" s="15">
        <v>2354</v>
      </c>
      <c r="F16" s="55" t="s">
        <v>48</v>
      </c>
      <c r="G16" s="681"/>
      <c r="H16" s="705"/>
      <c r="I16" s="631"/>
      <c r="J16" s="46"/>
    </row>
    <row r="17" spans="1:10" x14ac:dyDescent="0.25">
      <c r="A17" s="59" t="s">
        <v>248</v>
      </c>
      <c r="B17" s="646">
        <v>0</v>
      </c>
      <c r="C17" s="63">
        <v>0</v>
      </c>
      <c r="D17" s="675">
        <v>0</v>
      </c>
      <c r="E17" s="15">
        <v>0</v>
      </c>
      <c r="F17" s="55"/>
      <c r="G17" s="681"/>
      <c r="H17" s="705"/>
      <c r="I17" s="631"/>
      <c r="J17" s="46"/>
    </row>
    <row r="18" spans="1:10" x14ac:dyDescent="0.25">
      <c r="A18" s="64" t="s">
        <v>65</v>
      </c>
      <c r="B18" s="664">
        <f>SUM(B19:B27)</f>
        <v>37275</v>
      </c>
      <c r="C18" s="667">
        <f>SUM(C19:C27)</f>
        <v>27878</v>
      </c>
      <c r="D18" s="674">
        <f>SUM(D19:D27)</f>
        <v>42611</v>
      </c>
      <c r="E18" s="633">
        <f>SUM(E19:E27)</f>
        <v>41709</v>
      </c>
      <c r="F18" s="56" t="s">
        <v>141</v>
      </c>
      <c r="G18" s="681" t="s">
        <v>554</v>
      </c>
      <c r="H18" s="705">
        <v>0</v>
      </c>
      <c r="I18" s="631">
        <v>6293</v>
      </c>
      <c r="J18" s="46">
        <v>6293</v>
      </c>
    </row>
    <row r="19" spans="1:10" ht="12.75" customHeight="1" x14ac:dyDescent="0.25">
      <c r="A19" s="59" t="s">
        <v>242</v>
      </c>
      <c r="B19" s="646">
        <v>9</v>
      </c>
      <c r="C19" s="63">
        <v>0</v>
      </c>
      <c r="D19" s="672">
        <v>9</v>
      </c>
      <c r="E19" s="631">
        <v>9</v>
      </c>
      <c r="F19" s="57"/>
      <c r="G19" s="682"/>
      <c r="H19" s="672"/>
      <c r="I19" s="631"/>
      <c r="J19" s="46"/>
    </row>
    <row r="20" spans="1:10" x14ac:dyDescent="0.25">
      <c r="A20" s="59" t="s">
        <v>40</v>
      </c>
      <c r="B20" s="646">
        <v>18064</v>
      </c>
      <c r="C20" s="63">
        <v>12000</v>
      </c>
      <c r="D20" s="672">
        <v>16310</v>
      </c>
      <c r="E20" s="631">
        <v>16267</v>
      </c>
      <c r="F20" s="58"/>
      <c r="G20" s="683"/>
      <c r="H20" s="706"/>
      <c r="I20" s="631"/>
      <c r="J20" s="46"/>
    </row>
    <row r="21" spans="1:10" x14ac:dyDescent="0.25">
      <c r="A21" s="59" t="s">
        <v>436</v>
      </c>
      <c r="B21" s="646">
        <v>0</v>
      </c>
      <c r="C21" s="63">
        <v>0</v>
      </c>
      <c r="D21" s="672">
        <v>3960</v>
      </c>
      <c r="E21" s="631">
        <v>3948</v>
      </c>
      <c r="F21" s="58"/>
      <c r="G21" s="683"/>
      <c r="H21" s="706"/>
      <c r="I21" s="631"/>
      <c r="J21" s="46"/>
    </row>
    <row r="22" spans="1:10" x14ac:dyDescent="0.25">
      <c r="A22" s="59" t="s">
        <v>41</v>
      </c>
      <c r="B22" s="648">
        <v>365</v>
      </c>
      <c r="C22" s="63">
        <v>4085</v>
      </c>
      <c r="D22" s="672">
        <v>4445</v>
      </c>
      <c r="E22" s="631">
        <v>4445</v>
      </c>
      <c r="F22" s="52"/>
      <c r="G22" s="679"/>
      <c r="H22" s="672"/>
      <c r="I22" s="631"/>
      <c r="J22" s="46"/>
    </row>
    <row r="23" spans="1:10" x14ac:dyDescent="0.25">
      <c r="A23" s="59" t="s">
        <v>66</v>
      </c>
      <c r="B23" s="649">
        <v>5884</v>
      </c>
      <c r="C23" s="668">
        <v>5500</v>
      </c>
      <c r="D23" s="675">
        <v>7962</v>
      </c>
      <c r="E23" s="634">
        <v>7943</v>
      </c>
      <c r="F23" s="59"/>
      <c r="G23" s="679"/>
      <c r="H23" s="672"/>
      <c r="I23" s="631"/>
      <c r="J23" s="46"/>
    </row>
    <row r="24" spans="1:10" x14ac:dyDescent="0.25">
      <c r="A24" s="59" t="s">
        <v>94</v>
      </c>
      <c r="B24" s="649">
        <v>2960</v>
      </c>
      <c r="C24" s="668">
        <v>4320</v>
      </c>
      <c r="D24" s="675">
        <v>4700</v>
      </c>
      <c r="E24" s="634">
        <v>2940</v>
      </c>
      <c r="F24" s="60"/>
      <c r="G24" s="684"/>
      <c r="H24" s="706"/>
      <c r="I24" s="631"/>
      <c r="J24" s="46"/>
    </row>
    <row r="25" spans="1:10" x14ac:dyDescent="0.25">
      <c r="A25" s="59" t="s">
        <v>461</v>
      </c>
      <c r="B25" s="649">
        <v>2513</v>
      </c>
      <c r="C25" s="668">
        <v>0</v>
      </c>
      <c r="D25" s="675">
        <v>1999</v>
      </c>
      <c r="E25" s="634">
        <v>931</v>
      </c>
      <c r="F25" s="61"/>
      <c r="G25" s="685"/>
      <c r="H25" s="707"/>
      <c r="I25" s="631"/>
      <c r="J25" s="46"/>
    </row>
    <row r="26" spans="1:10" x14ac:dyDescent="0.25">
      <c r="A26" s="59" t="s">
        <v>67</v>
      </c>
      <c r="B26" s="649">
        <v>7480</v>
      </c>
      <c r="C26" s="668">
        <v>1973</v>
      </c>
      <c r="D26" s="675">
        <v>3226</v>
      </c>
      <c r="E26" s="634">
        <v>5226</v>
      </c>
      <c r="F26" s="61"/>
      <c r="G26" s="685"/>
      <c r="H26" s="707"/>
      <c r="I26" s="631"/>
      <c r="J26" s="46"/>
    </row>
    <row r="27" spans="1:10" x14ac:dyDescent="0.25">
      <c r="A27" s="59" t="s">
        <v>84</v>
      </c>
      <c r="B27" s="649">
        <v>0</v>
      </c>
      <c r="C27" s="668">
        <v>0</v>
      </c>
      <c r="D27" s="675">
        <v>0</v>
      </c>
      <c r="E27" s="634">
        <v>0</v>
      </c>
      <c r="F27" s="61"/>
      <c r="G27" s="685"/>
      <c r="H27" s="707"/>
      <c r="I27" s="631"/>
      <c r="J27" s="46"/>
    </row>
    <row r="28" spans="1:10" x14ac:dyDescent="0.25">
      <c r="A28" s="64" t="s">
        <v>69</v>
      </c>
      <c r="B28" s="664">
        <f>SUM(B29:B31)</f>
        <v>740</v>
      </c>
      <c r="C28" s="667">
        <f>SUM(C29:C31)</f>
        <v>0</v>
      </c>
      <c r="D28" s="674">
        <f>SUM(D29:D31)</f>
        <v>392</v>
      </c>
      <c r="E28" s="633">
        <f>SUM(E29:E31)</f>
        <v>262</v>
      </c>
      <c r="F28" s="62"/>
      <c r="G28" s="686"/>
      <c r="H28" s="672"/>
      <c r="I28" s="631"/>
      <c r="J28" s="46"/>
    </row>
    <row r="29" spans="1:10" x14ac:dyDescent="0.25">
      <c r="A29" s="59" t="s">
        <v>70</v>
      </c>
      <c r="B29" s="646">
        <v>240</v>
      </c>
      <c r="C29" s="63">
        <v>0</v>
      </c>
      <c r="D29" s="672">
        <v>170</v>
      </c>
      <c r="E29" s="631">
        <v>170</v>
      </c>
      <c r="F29" s="52"/>
      <c r="G29" s="679"/>
      <c r="H29" s="672"/>
      <c r="I29" s="631"/>
      <c r="J29" s="46"/>
    </row>
    <row r="30" spans="1:10" x14ac:dyDescent="0.25">
      <c r="A30" s="59" t="s">
        <v>71</v>
      </c>
      <c r="B30" s="646">
        <v>500</v>
      </c>
      <c r="C30" s="63">
        <v>0</v>
      </c>
      <c r="D30" s="672">
        <v>222</v>
      </c>
      <c r="E30" s="631">
        <v>92</v>
      </c>
      <c r="F30" s="52"/>
      <c r="G30" s="679"/>
      <c r="H30" s="672"/>
      <c r="I30" s="631"/>
      <c r="J30" s="46"/>
    </row>
    <row r="31" spans="1:10" x14ac:dyDescent="0.25">
      <c r="A31" s="59" t="s">
        <v>106</v>
      </c>
      <c r="B31" s="646"/>
      <c r="C31" s="63"/>
      <c r="D31" s="672"/>
      <c r="E31" s="631"/>
      <c r="F31" s="52"/>
      <c r="G31" s="679"/>
      <c r="H31" s="672"/>
      <c r="I31" s="631"/>
      <c r="J31" s="46"/>
    </row>
    <row r="32" spans="1:10" x14ac:dyDescent="0.25">
      <c r="A32" s="64" t="s">
        <v>121</v>
      </c>
      <c r="B32" s="664">
        <f>SUM(B33:B34)</f>
        <v>0</v>
      </c>
      <c r="C32" s="667">
        <f>SUM(C33:C34)</f>
        <v>0</v>
      </c>
      <c r="D32" s="674">
        <f>SUM(D33:D34)</f>
        <v>0</v>
      </c>
      <c r="E32" s="633">
        <f>SUM(E33:E34)</f>
        <v>0</v>
      </c>
      <c r="F32" s="52"/>
      <c r="G32" s="679"/>
      <c r="H32" s="672"/>
      <c r="I32" s="631"/>
      <c r="J32" s="46"/>
    </row>
    <row r="33" spans="1:10" x14ac:dyDescent="0.25">
      <c r="A33" s="59" t="s">
        <v>42</v>
      </c>
      <c r="B33" s="646"/>
      <c r="C33" s="63"/>
      <c r="D33" s="672"/>
      <c r="E33" s="631"/>
      <c r="F33" s="52"/>
      <c r="G33" s="679"/>
      <c r="H33" s="672"/>
      <c r="I33" s="631"/>
      <c r="J33" s="46"/>
    </row>
    <row r="34" spans="1:10" ht="14.25" thickBot="1" x14ac:dyDescent="0.3">
      <c r="A34" s="65" t="s">
        <v>43</v>
      </c>
      <c r="B34" s="650"/>
      <c r="C34" s="669"/>
      <c r="D34" s="676"/>
      <c r="E34" s="635"/>
      <c r="F34" s="66"/>
      <c r="G34" s="687"/>
      <c r="H34" s="676"/>
      <c r="I34" s="703"/>
      <c r="J34" s="67"/>
    </row>
    <row r="35" spans="1:10" ht="14.25" thickBot="1" x14ac:dyDescent="0.3">
      <c r="A35" s="68" t="s">
        <v>122</v>
      </c>
      <c r="B35" s="651">
        <f>SUM(B5+B9+B12+B18+B28-B32)</f>
        <v>818285</v>
      </c>
      <c r="C35" s="69">
        <f>SUM(C5+C9+C12+C18+C28-C32)</f>
        <v>702711</v>
      </c>
      <c r="D35" s="69">
        <f>SUM(D5+D9+D12+D18+D28-D32)</f>
        <v>832165</v>
      </c>
      <c r="E35" s="69">
        <f>SUM(E5+E9+E12+E18+E28-E32)</f>
        <v>830609</v>
      </c>
      <c r="F35" s="70" t="s">
        <v>123</v>
      </c>
      <c r="G35" s="71">
        <f>SUM(G5+G6+G7+G8+G9)</f>
        <v>1128185</v>
      </c>
      <c r="H35" s="69">
        <f>SUM(H5+H6+H7+H8+H9)</f>
        <v>923896</v>
      </c>
      <c r="I35" s="72">
        <f>SUM(I5+I6+I7+I8+I9)</f>
        <v>1105757</v>
      </c>
      <c r="J35" s="72">
        <f>SUM(J5+J6+J7+J8+J9)</f>
        <v>931378</v>
      </c>
    </row>
    <row r="36" spans="1:10" ht="14.25" thickBot="1" x14ac:dyDescent="0.3">
      <c r="A36" s="624" t="s">
        <v>124</v>
      </c>
      <c r="B36" s="652">
        <f>(B35-G35)</f>
        <v>-309900</v>
      </c>
      <c r="C36" s="71">
        <f>(C35-H35)</f>
        <v>-221185</v>
      </c>
      <c r="D36" s="71">
        <f>(D35-I35)</f>
        <v>-273592</v>
      </c>
      <c r="E36" s="71">
        <f>(E35-J35)</f>
        <v>-100769</v>
      </c>
      <c r="F36" s="73"/>
      <c r="G36" s="628"/>
      <c r="H36" s="43"/>
      <c r="I36" s="74"/>
      <c r="J36" s="74"/>
    </row>
    <row r="37" spans="1:10" x14ac:dyDescent="0.25">
      <c r="A37" s="637" t="s">
        <v>144</v>
      </c>
      <c r="B37" s="653"/>
      <c r="C37" s="41"/>
      <c r="D37" s="41"/>
      <c r="E37" s="41"/>
      <c r="F37" s="73"/>
      <c r="G37" s="628"/>
      <c r="H37" s="43"/>
      <c r="I37" s="172"/>
      <c r="J37" s="172"/>
    </row>
    <row r="38" spans="1:10" x14ac:dyDescent="0.25">
      <c r="A38" s="638" t="s">
        <v>125</v>
      </c>
      <c r="B38" s="654"/>
      <c r="C38" s="44"/>
      <c r="D38" s="44"/>
      <c r="E38" s="44"/>
      <c r="F38" s="173" t="s">
        <v>146</v>
      </c>
      <c r="G38" s="629"/>
      <c r="H38" s="174"/>
      <c r="I38" s="44"/>
      <c r="J38" s="44"/>
    </row>
    <row r="39" spans="1:10" x14ac:dyDescent="0.25">
      <c r="A39" s="638" t="s">
        <v>35</v>
      </c>
      <c r="B39" s="654"/>
      <c r="C39" s="44"/>
      <c r="D39" s="44"/>
      <c r="E39" s="44"/>
      <c r="F39" s="16" t="s">
        <v>462</v>
      </c>
      <c r="G39" s="625"/>
      <c r="H39" s="174"/>
      <c r="I39" s="46"/>
      <c r="J39" s="49"/>
    </row>
    <row r="40" spans="1:10" x14ac:dyDescent="0.25">
      <c r="A40" s="639" t="s">
        <v>36</v>
      </c>
      <c r="B40" s="655"/>
      <c r="C40" s="46"/>
      <c r="D40" s="46"/>
      <c r="E40" s="46"/>
      <c r="F40" s="75" t="s">
        <v>147</v>
      </c>
      <c r="G40" s="47"/>
      <c r="H40" s="48"/>
      <c r="I40" s="49"/>
      <c r="J40" s="49"/>
    </row>
    <row r="41" spans="1:10" x14ac:dyDescent="0.25">
      <c r="A41" s="640" t="s">
        <v>145</v>
      </c>
      <c r="B41" s="656"/>
      <c r="C41" s="176"/>
      <c r="D41" s="176"/>
      <c r="E41" s="176"/>
      <c r="F41" s="177"/>
      <c r="G41" s="630"/>
      <c r="H41" s="178"/>
      <c r="I41" s="179"/>
      <c r="J41" s="179"/>
    </row>
    <row r="42" spans="1:10" ht="14.25" thickBot="1" x14ac:dyDescent="0.3">
      <c r="A42" s="641" t="s">
        <v>148</v>
      </c>
      <c r="B42" s="657">
        <v>16013</v>
      </c>
      <c r="C42" s="180">
        <v>0</v>
      </c>
      <c r="D42" s="180">
        <v>23104</v>
      </c>
      <c r="E42" s="180">
        <v>23104</v>
      </c>
      <c r="F42" s="175" t="s">
        <v>149</v>
      </c>
      <c r="G42" s="708">
        <v>13366</v>
      </c>
      <c r="H42" s="709">
        <v>16013</v>
      </c>
      <c r="I42" s="710">
        <v>19052</v>
      </c>
      <c r="J42" s="710">
        <v>19052</v>
      </c>
    </row>
    <row r="43" spans="1:10" ht="14.25" thickBot="1" x14ac:dyDescent="0.3">
      <c r="A43" s="642" t="s">
        <v>126</v>
      </c>
      <c r="B43" s="71">
        <f>SUM(B37+B38+B39+B41+B42)</f>
        <v>16013</v>
      </c>
      <c r="C43" s="71">
        <f>SUM(C37+C38+C39+C40+C41)</f>
        <v>0</v>
      </c>
      <c r="D43" s="71">
        <f>SUM(D37+D38+D39+D41+D42)</f>
        <v>23104</v>
      </c>
      <c r="E43" s="71">
        <f>SUM(E37+E38+E39+E41+E42+E40)</f>
        <v>23104</v>
      </c>
      <c r="F43" s="70" t="s">
        <v>127</v>
      </c>
      <c r="G43" s="76">
        <f>SUM(G38:G42)</f>
        <v>13366</v>
      </c>
      <c r="H43" s="76">
        <f t="shared" ref="H43:J43" si="4">SUM(H38:H42)</f>
        <v>16013</v>
      </c>
      <c r="I43" s="76">
        <f t="shared" si="4"/>
        <v>19052</v>
      </c>
      <c r="J43" s="76">
        <f t="shared" si="4"/>
        <v>19052</v>
      </c>
    </row>
    <row r="44" spans="1:10" ht="14.25" thickBot="1" x14ac:dyDescent="0.3">
      <c r="A44" s="643" t="s">
        <v>128</v>
      </c>
      <c r="B44" s="652">
        <f>SUM(B35+B43)</f>
        <v>834298</v>
      </c>
      <c r="C44" s="182">
        <f>SUM(C35+C43)</f>
        <v>702711</v>
      </c>
      <c r="D44" s="182">
        <f t="shared" ref="D44:E44" si="5">SUM(D35+D43)</f>
        <v>855269</v>
      </c>
      <c r="E44" s="182">
        <f t="shared" si="5"/>
        <v>853713</v>
      </c>
      <c r="F44" s="181" t="s">
        <v>128</v>
      </c>
      <c r="G44" s="76">
        <f>(G35+G43)</f>
        <v>1141551</v>
      </c>
      <c r="H44" s="76">
        <f>(H35+H43)</f>
        <v>939909</v>
      </c>
      <c r="I44" s="71">
        <f>(I35+I43)</f>
        <v>1124809</v>
      </c>
      <c r="J44" s="71">
        <f>(J35+J43)</f>
        <v>950430</v>
      </c>
    </row>
    <row r="45" spans="1:10" x14ac:dyDescent="0.25">
      <c r="A45" s="77"/>
      <c r="B45" s="77"/>
      <c r="C45" s="78"/>
      <c r="D45" s="78"/>
      <c r="E45" s="78"/>
      <c r="F45" s="77"/>
      <c r="G45" s="77"/>
    </row>
    <row r="46" spans="1:10" s="35" customFormat="1" ht="15" customHeight="1" x14ac:dyDescent="0.25">
      <c r="A46" s="452" t="s">
        <v>553</v>
      </c>
      <c r="B46" s="452"/>
      <c r="C46" s="452"/>
      <c r="D46" s="452"/>
      <c r="E46" s="452"/>
      <c r="F46" s="452"/>
      <c r="G46" s="452"/>
      <c r="H46" s="452"/>
      <c r="I46" s="437"/>
      <c r="J46" s="437"/>
    </row>
    <row r="47" spans="1:10" ht="14.25" customHeight="1" thickBot="1" x14ac:dyDescent="0.3">
      <c r="F47" s="79"/>
      <c r="G47" s="79"/>
    </row>
    <row r="48" spans="1:10" s="35" customFormat="1" x14ac:dyDescent="0.25">
      <c r="A48" s="453" t="s">
        <v>115</v>
      </c>
      <c r="B48" s="454"/>
      <c r="C48" s="454"/>
      <c r="D48" s="455"/>
      <c r="E48" s="456"/>
      <c r="F48" s="453" t="s">
        <v>116</v>
      </c>
      <c r="G48" s="454"/>
      <c r="H48" s="454"/>
      <c r="I48" s="457"/>
      <c r="J48" s="458"/>
    </row>
    <row r="49" spans="1:10" s="35" customFormat="1" ht="39" thickBot="1" x14ac:dyDescent="0.25">
      <c r="A49" s="80" t="s">
        <v>77</v>
      </c>
      <c r="B49" s="598" t="s">
        <v>551</v>
      </c>
      <c r="C49" s="39" t="s">
        <v>80</v>
      </c>
      <c r="D49" s="39" t="s">
        <v>161</v>
      </c>
      <c r="E49" s="39" t="s">
        <v>152</v>
      </c>
      <c r="F49" s="81" t="s">
        <v>77</v>
      </c>
      <c r="G49" s="598" t="s">
        <v>551</v>
      </c>
      <c r="H49" s="39" t="s">
        <v>78</v>
      </c>
      <c r="I49" s="39" t="s">
        <v>161</v>
      </c>
      <c r="J49" s="39" t="s">
        <v>152</v>
      </c>
    </row>
    <row r="50" spans="1:10" s="35" customFormat="1" ht="12.75" x14ac:dyDescent="0.2">
      <c r="A50" s="40" t="s">
        <v>62</v>
      </c>
      <c r="B50" s="43">
        <f>SUM(B51:B54)</f>
        <v>112664</v>
      </c>
      <c r="C50" s="43">
        <f>SUM(C51:C54)</f>
        <v>542826</v>
      </c>
      <c r="D50" s="43">
        <f t="shared" ref="D50:E50" si="6">SUM(D51:D54)</f>
        <v>591954</v>
      </c>
      <c r="E50" s="43">
        <f t="shared" si="6"/>
        <v>94907</v>
      </c>
      <c r="F50" s="73" t="s">
        <v>129</v>
      </c>
      <c r="G50" s="689">
        <v>286632</v>
      </c>
      <c r="H50" s="41">
        <v>583565</v>
      </c>
      <c r="I50" s="44">
        <v>486109</v>
      </c>
      <c r="J50" s="44">
        <v>75817</v>
      </c>
    </row>
    <row r="51" spans="1:10" s="35" customFormat="1" x14ac:dyDescent="0.25">
      <c r="A51" s="50" t="s">
        <v>57</v>
      </c>
      <c r="B51" s="658"/>
      <c r="C51" s="82"/>
      <c r="D51" s="82"/>
      <c r="E51" s="82"/>
      <c r="F51" s="75" t="s">
        <v>130</v>
      </c>
      <c r="G51" s="690">
        <v>152174</v>
      </c>
      <c r="H51" s="49">
        <v>167700</v>
      </c>
      <c r="I51" s="49">
        <v>198435</v>
      </c>
      <c r="J51" s="49">
        <v>31350</v>
      </c>
    </row>
    <row r="52" spans="1:10" s="35" customFormat="1" x14ac:dyDescent="0.25">
      <c r="A52" s="45" t="s">
        <v>30</v>
      </c>
      <c r="B52" s="659"/>
      <c r="C52" s="53"/>
      <c r="D52" s="53"/>
      <c r="E52" s="53"/>
      <c r="F52" s="83" t="s">
        <v>131</v>
      </c>
      <c r="G52" s="691">
        <f>SUM(G53:G59)</f>
        <v>414838</v>
      </c>
      <c r="H52" s="711">
        <f t="shared" ref="H52:J52" si="7">SUM(H53:H59)</f>
        <v>0</v>
      </c>
      <c r="I52" s="711">
        <f t="shared" si="7"/>
        <v>0</v>
      </c>
      <c r="J52" s="711">
        <v>0</v>
      </c>
    </row>
    <row r="53" spans="1:10" x14ac:dyDescent="0.25">
      <c r="A53" s="50" t="s">
        <v>61</v>
      </c>
      <c r="B53" s="662">
        <v>112664</v>
      </c>
      <c r="C53" s="82">
        <v>542826</v>
      </c>
      <c r="D53" s="82">
        <v>591954</v>
      </c>
      <c r="E53" s="82">
        <v>94907</v>
      </c>
      <c r="F53" s="84" t="s">
        <v>29</v>
      </c>
      <c r="G53" s="692"/>
      <c r="H53" s="46"/>
      <c r="I53" s="46"/>
      <c r="J53" s="46"/>
    </row>
    <row r="54" spans="1:10" x14ac:dyDescent="0.25">
      <c r="A54" s="50" t="s">
        <v>44</v>
      </c>
      <c r="B54" s="658"/>
      <c r="C54" s="82"/>
      <c r="D54" s="85"/>
      <c r="E54" s="85"/>
      <c r="F54" s="62" t="s">
        <v>30</v>
      </c>
      <c r="G54" s="693">
        <v>414838</v>
      </c>
      <c r="H54" s="46">
        <v>0</v>
      </c>
      <c r="I54" s="46">
        <v>0</v>
      </c>
      <c r="J54" s="46">
        <v>0</v>
      </c>
    </row>
    <row r="55" spans="1:10" ht="27" x14ac:dyDescent="0.25">
      <c r="A55" s="51" t="s">
        <v>68</v>
      </c>
      <c r="B55" s="48">
        <f>SUM(B56:B57)</f>
        <v>5735</v>
      </c>
      <c r="C55" s="48">
        <f>SUM(C56:C57)</f>
        <v>95500</v>
      </c>
      <c r="D55" s="48">
        <f t="shared" ref="D55:E55" si="8">SUM(D56:D57)</f>
        <v>95863</v>
      </c>
      <c r="E55" s="48">
        <v>95683</v>
      </c>
      <c r="F55" s="62" t="s">
        <v>50</v>
      </c>
      <c r="G55" s="693"/>
      <c r="H55" s="46"/>
      <c r="I55" s="46"/>
      <c r="J55" s="46"/>
    </row>
    <row r="56" spans="1:10" x14ac:dyDescent="0.25">
      <c r="A56" s="45" t="s">
        <v>85</v>
      </c>
      <c r="B56" s="659">
        <v>5735</v>
      </c>
      <c r="C56" s="53">
        <v>95500</v>
      </c>
      <c r="D56" s="53">
        <v>95863</v>
      </c>
      <c r="E56" s="53">
        <v>95863</v>
      </c>
      <c r="F56" s="62" t="s">
        <v>110</v>
      </c>
      <c r="G56" s="693"/>
      <c r="H56" s="46"/>
      <c r="I56" s="46"/>
      <c r="J56" s="46"/>
    </row>
    <row r="57" spans="1:10" x14ac:dyDescent="0.25">
      <c r="A57" s="45" t="s">
        <v>160</v>
      </c>
      <c r="B57" s="659"/>
      <c r="C57" s="53"/>
      <c r="D57" s="53">
        <v>0</v>
      </c>
      <c r="E57" s="53">
        <v>0</v>
      </c>
      <c r="F57" s="86" t="s">
        <v>51</v>
      </c>
      <c r="G57" s="694"/>
      <c r="H57" s="87"/>
      <c r="I57" s="46"/>
      <c r="J57" s="46"/>
    </row>
    <row r="58" spans="1:10" x14ac:dyDescent="0.25">
      <c r="A58" s="51" t="s">
        <v>72</v>
      </c>
      <c r="B58" s="48">
        <f>SUM(B59:B60)</f>
        <v>131</v>
      </c>
      <c r="C58" s="48">
        <f>SUM(C59:C60)</f>
        <v>0</v>
      </c>
      <c r="D58" s="48">
        <f t="shared" ref="D58:E58" si="9">SUM(D59:D60)</f>
        <v>310</v>
      </c>
      <c r="E58" s="48">
        <f t="shared" si="9"/>
        <v>0</v>
      </c>
      <c r="F58" s="86" t="s">
        <v>52</v>
      </c>
      <c r="G58" s="694"/>
      <c r="H58" s="87"/>
      <c r="I58" s="46"/>
      <c r="J58" s="46"/>
    </row>
    <row r="59" spans="1:10" x14ac:dyDescent="0.25">
      <c r="A59" s="45" t="s">
        <v>45</v>
      </c>
      <c r="B59" s="658">
        <v>0</v>
      </c>
      <c r="C59" s="82">
        <v>0</v>
      </c>
      <c r="D59" s="82">
        <v>0</v>
      </c>
      <c r="E59" s="82">
        <v>0</v>
      </c>
      <c r="F59" s="86" t="s">
        <v>53</v>
      </c>
      <c r="G59" s="694"/>
      <c r="H59" s="87"/>
      <c r="I59" s="46"/>
      <c r="J59" s="46"/>
    </row>
    <row r="60" spans="1:10" x14ac:dyDescent="0.25">
      <c r="A60" s="45" t="s">
        <v>46</v>
      </c>
      <c r="B60" s="658">
        <v>131</v>
      </c>
      <c r="C60" s="82">
        <v>0</v>
      </c>
      <c r="D60" s="82">
        <v>310</v>
      </c>
      <c r="E60" s="82">
        <v>0</v>
      </c>
      <c r="F60" s="86"/>
      <c r="G60" s="694"/>
      <c r="H60" s="87"/>
      <c r="I60" s="46"/>
      <c r="J60" s="46"/>
    </row>
    <row r="61" spans="1:10" x14ac:dyDescent="0.25">
      <c r="A61" s="64" t="s">
        <v>132</v>
      </c>
      <c r="B61" s="48">
        <f>SUM(B62:B63)</f>
        <v>0</v>
      </c>
      <c r="C61" s="48">
        <f>SUM(C62:C63)</f>
        <v>0</v>
      </c>
      <c r="D61" s="49">
        <f>SUM(D62:D63)</f>
        <v>0</v>
      </c>
      <c r="E61" s="49">
        <f>SUM(E62:E63)</f>
        <v>0</v>
      </c>
      <c r="F61" s="86"/>
      <c r="G61" s="695"/>
      <c r="H61" s="88"/>
      <c r="I61" s="46"/>
      <c r="J61" s="46"/>
    </row>
    <row r="62" spans="1:10" x14ac:dyDescent="0.25">
      <c r="A62" s="59" t="s">
        <v>42</v>
      </c>
      <c r="B62" s="659"/>
      <c r="C62" s="46"/>
      <c r="D62" s="46"/>
      <c r="E62" s="46"/>
      <c r="F62" s="86"/>
      <c r="G62" s="695"/>
      <c r="H62" s="88"/>
      <c r="I62" s="46"/>
      <c r="J62" s="46"/>
    </row>
    <row r="63" spans="1:10" ht="14.25" thickBot="1" x14ac:dyDescent="0.3">
      <c r="A63" s="89" t="s">
        <v>43</v>
      </c>
      <c r="B63" s="660"/>
      <c r="C63" s="90"/>
      <c r="D63" s="90"/>
      <c r="E63" s="90"/>
      <c r="F63" s="91"/>
      <c r="G63" s="696"/>
      <c r="H63" s="92"/>
      <c r="I63" s="67"/>
      <c r="J63" s="67"/>
    </row>
    <row r="64" spans="1:10" ht="14.25" thickBot="1" x14ac:dyDescent="0.3">
      <c r="A64" s="93" t="s">
        <v>122</v>
      </c>
      <c r="B64" s="76">
        <f>SUM(B50+B55+B58+B61)</f>
        <v>118530</v>
      </c>
      <c r="C64" s="76">
        <f>SUM(C50+C55+C58+C61)</f>
        <v>638326</v>
      </c>
      <c r="D64" s="76">
        <f>SUM(D50+D55+D58+D61)</f>
        <v>688127</v>
      </c>
      <c r="E64" s="76">
        <f>SUM(E50+E55+E58+E61)</f>
        <v>190590</v>
      </c>
      <c r="F64" s="70" t="s">
        <v>123</v>
      </c>
      <c r="G64" s="697">
        <f>SUM(G50+G51+G52)</f>
        <v>853644</v>
      </c>
      <c r="H64" s="72">
        <f>SUM(H50+H51+H52)</f>
        <v>751265</v>
      </c>
      <c r="I64" s="72">
        <f>SUM(I50+I51+I52)</f>
        <v>684544</v>
      </c>
      <c r="J64" s="72">
        <f>SUM(J50+J51+J52)</f>
        <v>107167</v>
      </c>
    </row>
    <row r="65" spans="1:10" ht="14.25" thickBot="1" x14ac:dyDescent="0.3">
      <c r="A65" s="93" t="s">
        <v>124</v>
      </c>
      <c r="B65" s="71">
        <f>B64-G64</f>
        <v>-735114</v>
      </c>
      <c r="C65" s="71">
        <f>C64-H64</f>
        <v>-112939</v>
      </c>
      <c r="D65" s="71">
        <f>D64-I64</f>
        <v>3583</v>
      </c>
      <c r="E65" s="71">
        <f>E64-J64</f>
        <v>83423</v>
      </c>
      <c r="F65" s="70"/>
      <c r="G65" s="698"/>
      <c r="H65" s="71"/>
      <c r="I65" s="74"/>
      <c r="J65" s="74"/>
    </row>
    <row r="66" spans="1:10" x14ac:dyDescent="0.25">
      <c r="A66" s="40" t="s">
        <v>35</v>
      </c>
      <c r="B66" s="43">
        <f>SUM(B67)</f>
        <v>1042367</v>
      </c>
      <c r="C66" s="43">
        <f>SUM(C67)</f>
        <v>283067</v>
      </c>
      <c r="D66" s="43">
        <f t="shared" ref="D66:E66" si="10">SUM(D67)</f>
        <v>333025</v>
      </c>
      <c r="E66" s="43">
        <f t="shared" si="10"/>
        <v>333025</v>
      </c>
      <c r="F66" s="73" t="s">
        <v>459</v>
      </c>
      <c r="G66" s="645">
        <v>62607</v>
      </c>
      <c r="H66" s="183">
        <v>0</v>
      </c>
      <c r="I66" s="44">
        <v>132165</v>
      </c>
      <c r="J66" s="44">
        <v>132165</v>
      </c>
    </row>
    <row r="67" spans="1:10" x14ac:dyDescent="0.25">
      <c r="A67" s="45" t="s">
        <v>114</v>
      </c>
      <c r="B67" s="659">
        <v>1042367</v>
      </c>
      <c r="C67" s="53">
        <v>283067</v>
      </c>
      <c r="D67" s="53">
        <v>333025</v>
      </c>
      <c r="E67" s="53">
        <v>333025</v>
      </c>
      <c r="F67" s="75" t="s">
        <v>135</v>
      </c>
      <c r="G67" s="690"/>
      <c r="H67" s="49"/>
      <c r="I67" s="49"/>
      <c r="J67" s="49"/>
    </row>
    <row r="68" spans="1:10" x14ac:dyDescent="0.25">
      <c r="A68" s="51" t="s">
        <v>37</v>
      </c>
      <c r="B68" s="48">
        <f>SUM(B69:B70)</f>
        <v>62607</v>
      </c>
      <c r="C68" s="48">
        <f>SUM(C69:C70)</f>
        <v>67070</v>
      </c>
      <c r="D68" s="48">
        <f>SUM(D69:D70)</f>
        <v>65097</v>
      </c>
      <c r="E68" s="48">
        <f>SUM(E69:E70)</f>
        <v>65097</v>
      </c>
      <c r="F68" s="75"/>
      <c r="G68" s="690"/>
      <c r="H68" s="49"/>
      <c r="I68" s="46"/>
      <c r="J68" s="46"/>
    </row>
    <row r="69" spans="1:10" x14ac:dyDescent="0.25">
      <c r="A69" s="45" t="s">
        <v>431</v>
      </c>
      <c r="B69" s="659">
        <v>62607</v>
      </c>
      <c r="C69" s="53">
        <v>67070</v>
      </c>
      <c r="D69" s="53">
        <v>65097</v>
      </c>
      <c r="E69" s="53">
        <v>65097</v>
      </c>
      <c r="F69" s="75" t="s">
        <v>150</v>
      </c>
      <c r="G69" s="690"/>
      <c r="H69" s="49"/>
      <c r="I69" s="49"/>
      <c r="J69" s="49"/>
    </row>
    <row r="70" spans="1:10" ht="14.25" thickBot="1" x14ac:dyDescent="0.3">
      <c r="A70" s="184" t="s">
        <v>249</v>
      </c>
      <c r="B70" s="661"/>
      <c r="C70" s="185"/>
      <c r="D70" s="185"/>
      <c r="E70" s="185"/>
      <c r="F70" s="186"/>
      <c r="G70" s="699"/>
      <c r="H70" s="187"/>
      <c r="I70" s="67"/>
      <c r="J70" s="67"/>
    </row>
    <row r="71" spans="1:10" ht="30" customHeight="1" thickBot="1" x14ac:dyDescent="0.3">
      <c r="A71" s="70" t="s">
        <v>126</v>
      </c>
      <c r="B71" s="71">
        <f>SUM(B68,B66)</f>
        <v>1104974</v>
      </c>
      <c r="C71" s="71">
        <f>SUM(C68,C66)</f>
        <v>350137</v>
      </c>
      <c r="D71" s="71">
        <f>SUM(D68,D66)</f>
        <v>398122</v>
      </c>
      <c r="E71" s="71">
        <f>SUM(E68,E66)</f>
        <v>398122</v>
      </c>
      <c r="F71" s="70" t="s">
        <v>127</v>
      </c>
      <c r="G71" s="71">
        <f>SUM(G66:G70)</f>
        <v>62607</v>
      </c>
      <c r="H71" s="71">
        <f t="shared" ref="H71:J71" si="11">SUM(H66:H70)</f>
        <v>0</v>
      </c>
      <c r="I71" s="71">
        <f t="shared" si="11"/>
        <v>132165</v>
      </c>
      <c r="J71" s="71">
        <f t="shared" si="11"/>
        <v>132165</v>
      </c>
    </row>
    <row r="72" spans="1:10" ht="14.25" thickBot="1" x14ac:dyDescent="0.3">
      <c r="A72" s="68" t="s">
        <v>128</v>
      </c>
      <c r="B72" s="94">
        <f>SUM(B64+B71)</f>
        <v>1223504</v>
      </c>
      <c r="C72" s="94">
        <f>SUM(C64+C71)</f>
        <v>988463</v>
      </c>
      <c r="D72" s="94">
        <f>SUM(D64+D71)</f>
        <v>1086249</v>
      </c>
      <c r="E72" s="94">
        <f>SUM(E64+E71)</f>
        <v>588712</v>
      </c>
      <c r="F72" s="68" t="s">
        <v>128</v>
      </c>
      <c r="G72" s="644">
        <f>SUM(G64+G71)</f>
        <v>916251</v>
      </c>
      <c r="H72" s="69">
        <f>SUM(H64+H71)</f>
        <v>751265</v>
      </c>
      <c r="I72" s="69">
        <f>SUM(I64+I71)</f>
        <v>816709</v>
      </c>
      <c r="J72" s="69">
        <f>SUM(J64+J71)</f>
        <v>239332</v>
      </c>
    </row>
    <row r="73" spans="1:10" x14ac:dyDescent="0.25">
      <c r="A73" s="95"/>
      <c r="B73" s="96"/>
      <c r="C73" s="96"/>
      <c r="D73" s="96"/>
      <c r="E73" s="96"/>
      <c r="F73" s="95"/>
      <c r="G73" s="700"/>
      <c r="H73" s="96"/>
    </row>
    <row r="74" spans="1:10" x14ac:dyDescent="0.25">
      <c r="A74" s="97" t="s">
        <v>133</v>
      </c>
      <c r="B74" s="98">
        <f>SUM(B44,B72)</f>
        <v>2057802</v>
      </c>
      <c r="C74" s="98">
        <f>SUM(C44,C72)</f>
        <v>1691174</v>
      </c>
      <c r="D74" s="98">
        <f>SUM(D44,D72)</f>
        <v>1941518</v>
      </c>
      <c r="E74" s="98">
        <f>SUM(E44,E72)</f>
        <v>1442425</v>
      </c>
      <c r="F74" s="97" t="s">
        <v>134</v>
      </c>
      <c r="G74" s="701">
        <f>SUM(G44,G72)</f>
        <v>2057802</v>
      </c>
      <c r="H74" s="98">
        <f>SUM(H44,H72)</f>
        <v>1691174</v>
      </c>
      <c r="I74" s="98">
        <f>SUM(I44,I72)</f>
        <v>1941518</v>
      </c>
      <c r="J74" s="98">
        <f>SUM(J44,J72)</f>
        <v>1189762</v>
      </c>
    </row>
    <row r="75" spans="1:10" x14ac:dyDescent="0.25">
      <c r="B75" s="37"/>
    </row>
    <row r="76" spans="1:10" x14ac:dyDescent="0.25">
      <c r="B76" s="37"/>
      <c r="G76" s="688"/>
    </row>
    <row r="77" spans="1:10" x14ac:dyDescent="0.25">
      <c r="B77" s="636"/>
      <c r="C77" s="636"/>
      <c r="D77" s="636"/>
      <c r="E77" s="636"/>
    </row>
    <row r="78" spans="1:10" x14ac:dyDescent="0.25">
      <c r="G78" s="688"/>
    </row>
  </sheetData>
  <sheetProtection selectLockedCells="1" selectUnlockedCells="1"/>
  <mergeCells count="6">
    <mergeCell ref="A1:J1"/>
    <mergeCell ref="A46:J46"/>
    <mergeCell ref="A3:E3"/>
    <mergeCell ref="A48:E48"/>
    <mergeCell ref="F3:J3"/>
    <mergeCell ref="F48:J48"/>
  </mergeCells>
  <phoneticPr fontId="18" type="noConversion"/>
  <printOptions horizontalCentered="1"/>
  <pageMargins left="0.35433070866141736" right="0.35433070866141736" top="0.78740157480314965" bottom="0.62992125984251968" header="0.51181102362204722" footer="0.51181102362204722"/>
  <pageSetup paperSize="8" scale="69" firstPageNumber="0" orientation="landscape" r:id="rId1"/>
  <headerFooter alignWithMargins="0">
    <oddHeader xml:space="preserve">&amp;L2. melléklet a   önkormányzati rendelethez
</oddHeader>
  </headerFooter>
  <ignoredErrors>
    <ignoredError sqref="B12:E12" formulaRange="1"/>
    <ignoredError sqref="G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W72"/>
  <sheetViews>
    <sheetView zoomScaleNormal="100" zoomScaleSheetLayoutView="100" workbookViewId="0">
      <selection activeCell="B3" sqref="B3:P3"/>
    </sheetView>
  </sheetViews>
  <sheetFormatPr defaultRowHeight="17.25" x14ac:dyDescent="0.3"/>
  <cols>
    <col min="1" max="1" width="14.5703125" style="156" customWidth="1"/>
    <col min="2" max="2" width="10.42578125" style="157" customWidth="1"/>
    <col min="3" max="3" width="10.28515625" style="156" customWidth="1"/>
    <col min="4" max="4" width="13.85546875" style="158" customWidth="1"/>
    <col min="5" max="5" width="14.85546875" style="158" customWidth="1"/>
    <col min="6" max="6" width="12.5703125" style="156" customWidth="1"/>
    <col min="7" max="7" width="12.42578125" style="156" customWidth="1"/>
    <col min="8" max="8" width="14.85546875" style="156" customWidth="1"/>
    <col min="9" max="9" width="11.85546875" style="156" customWidth="1"/>
    <col min="10" max="10" width="12" style="156" customWidth="1"/>
    <col min="11" max="11" width="12.85546875" style="156" customWidth="1"/>
    <col min="12" max="12" width="15.7109375" style="156" customWidth="1"/>
    <col min="13" max="13" width="12.42578125" style="156" customWidth="1"/>
    <col min="14" max="14" width="15.140625" style="156" customWidth="1"/>
    <col min="15" max="15" width="15.28515625" style="159" customWidth="1"/>
    <col min="16" max="17" width="16.42578125" style="156" customWidth="1"/>
    <col min="18" max="19" width="12.7109375" style="156" customWidth="1"/>
    <col min="20" max="20" width="18.42578125" style="156" customWidth="1"/>
    <col min="21" max="21" width="16.42578125" style="156" customWidth="1"/>
    <col min="22" max="22" width="13.85546875" style="156" customWidth="1"/>
    <col min="23" max="23" width="11" style="156" bestFit="1" customWidth="1"/>
    <col min="24" max="16384" width="9.140625" style="156"/>
  </cols>
  <sheetData>
    <row r="1" spans="1:22" ht="10.5" customHeight="1" x14ac:dyDescent="0.3"/>
    <row r="2" spans="1:22" ht="15.75" customHeight="1" x14ac:dyDescent="0.3">
      <c r="B2" s="465" t="s">
        <v>478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</row>
    <row r="3" spans="1:22" ht="12.75" customHeight="1" x14ac:dyDescent="0.3"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191"/>
      <c r="R3" s="191"/>
      <c r="S3" s="191"/>
    </row>
    <row r="4" spans="1:22" ht="23.25" customHeight="1" thickBot="1" x14ac:dyDescent="0.35">
      <c r="N4" s="158"/>
      <c r="O4" s="160"/>
      <c r="P4" s="160"/>
      <c r="Q4" s="160"/>
      <c r="R4" s="160"/>
      <c r="S4" s="160"/>
      <c r="T4" s="160"/>
      <c r="V4" s="160" t="s">
        <v>257</v>
      </c>
    </row>
    <row r="5" spans="1:22" ht="21.75" customHeight="1" x14ac:dyDescent="0.3">
      <c r="A5" s="503" t="s">
        <v>77</v>
      </c>
      <c r="B5" s="504"/>
      <c r="C5" s="505"/>
      <c r="D5" s="512"/>
      <c r="E5" s="500" t="s">
        <v>65</v>
      </c>
      <c r="F5" s="481" t="s">
        <v>136</v>
      </c>
      <c r="G5" s="482"/>
      <c r="H5" s="482"/>
      <c r="I5" s="482"/>
      <c r="J5" s="482"/>
      <c r="K5" s="483"/>
      <c r="L5" s="500" t="s">
        <v>68</v>
      </c>
      <c r="M5" s="489" t="s">
        <v>137</v>
      </c>
      <c r="N5" s="482"/>
      <c r="O5" s="482"/>
      <c r="P5" s="483"/>
      <c r="Q5" s="500" t="s">
        <v>126</v>
      </c>
      <c r="R5" s="484" t="s">
        <v>127</v>
      </c>
      <c r="S5" s="485"/>
      <c r="T5" s="486"/>
      <c r="U5" s="515" t="s">
        <v>82</v>
      </c>
      <c r="V5" s="516"/>
    </row>
    <row r="6" spans="1:22" ht="12" customHeight="1" x14ac:dyDescent="0.3">
      <c r="A6" s="506"/>
      <c r="B6" s="507"/>
      <c r="C6" s="508"/>
      <c r="D6" s="513"/>
      <c r="E6" s="501"/>
      <c r="F6" s="474" t="s">
        <v>138</v>
      </c>
      <c r="G6" s="472" t="s">
        <v>140</v>
      </c>
      <c r="H6" s="472" t="s">
        <v>139</v>
      </c>
      <c r="I6" s="472" t="s">
        <v>28</v>
      </c>
      <c r="J6" s="472" t="s">
        <v>27</v>
      </c>
      <c r="K6" s="477" t="s">
        <v>79</v>
      </c>
      <c r="L6" s="501"/>
      <c r="M6" s="468" t="s">
        <v>130</v>
      </c>
      <c r="N6" s="470" t="s">
        <v>129</v>
      </c>
      <c r="O6" s="472" t="s">
        <v>460</v>
      </c>
      <c r="P6" s="466" t="s">
        <v>110</v>
      </c>
      <c r="Q6" s="519"/>
      <c r="R6" s="487" t="s">
        <v>244</v>
      </c>
      <c r="S6" s="521" t="s">
        <v>459</v>
      </c>
      <c r="T6" s="479" t="s">
        <v>111</v>
      </c>
      <c r="U6" s="517"/>
      <c r="V6" s="518"/>
    </row>
    <row r="7" spans="1:22" ht="57" customHeight="1" thickBot="1" x14ac:dyDescent="0.35">
      <c r="A7" s="509"/>
      <c r="B7" s="510"/>
      <c r="C7" s="511"/>
      <c r="D7" s="514"/>
      <c r="E7" s="502"/>
      <c r="F7" s="475"/>
      <c r="G7" s="473"/>
      <c r="H7" s="473"/>
      <c r="I7" s="473"/>
      <c r="J7" s="473"/>
      <c r="K7" s="478"/>
      <c r="L7" s="502"/>
      <c r="M7" s="469"/>
      <c r="N7" s="471"/>
      <c r="O7" s="473"/>
      <c r="P7" s="467"/>
      <c r="Q7" s="520"/>
      <c r="R7" s="488"/>
      <c r="S7" s="522"/>
      <c r="T7" s="480"/>
      <c r="U7" s="348" t="s">
        <v>55</v>
      </c>
      <c r="V7" s="349" t="s">
        <v>24</v>
      </c>
    </row>
    <row r="8" spans="1:22" s="217" customFormat="1" ht="21" customHeight="1" x14ac:dyDescent="0.3">
      <c r="A8" s="490" t="s">
        <v>474</v>
      </c>
      <c r="B8" s="491"/>
      <c r="C8" s="492"/>
      <c r="D8" s="303" t="s">
        <v>80</v>
      </c>
      <c r="E8" s="310"/>
      <c r="F8" s="314"/>
      <c r="G8" s="315"/>
      <c r="H8" s="315"/>
      <c r="I8" s="316">
        <f>4500</f>
        <v>4500</v>
      </c>
      <c r="J8" s="316"/>
      <c r="K8" s="317"/>
      <c r="L8" s="332">
        <v>0</v>
      </c>
      <c r="M8" s="338"/>
      <c r="N8" s="315"/>
      <c r="O8" s="315"/>
      <c r="P8" s="339"/>
      <c r="Q8" s="332">
        <v>67070</v>
      </c>
      <c r="R8" s="338"/>
      <c r="S8" s="315">
        <v>0</v>
      </c>
      <c r="T8" s="344"/>
      <c r="U8" s="346">
        <f>+E8+L8+Q8</f>
        <v>67070</v>
      </c>
      <c r="V8" s="347">
        <f>+F8+G8+H8+I8+J8+K8+M8+N8+O8+P8+R8+S8+T8</f>
        <v>4500</v>
      </c>
    </row>
    <row r="9" spans="1:22" s="217" customFormat="1" ht="21" customHeight="1" x14ac:dyDescent="0.3">
      <c r="A9" s="493"/>
      <c r="B9" s="491"/>
      <c r="C9" s="492"/>
      <c r="D9" s="288" t="s">
        <v>161</v>
      </c>
      <c r="E9" s="295"/>
      <c r="F9" s="318"/>
      <c r="G9" s="275"/>
      <c r="H9" s="275"/>
      <c r="I9" s="291">
        <f>4500+500</f>
        <v>5000</v>
      </c>
      <c r="J9" s="291"/>
      <c r="K9" s="284"/>
      <c r="L9" s="333">
        <f>392+310</f>
        <v>702</v>
      </c>
      <c r="M9" s="340"/>
      <c r="N9" s="275"/>
      <c r="O9" s="275"/>
      <c r="P9" s="341"/>
      <c r="Q9" s="333">
        <v>65097</v>
      </c>
      <c r="R9" s="340"/>
      <c r="S9" s="291">
        <v>132165</v>
      </c>
      <c r="T9" s="276"/>
      <c r="U9" s="308">
        <f t="shared" ref="U9:U22" si="0">+E9+L9+Q9</f>
        <v>65799</v>
      </c>
      <c r="V9" s="305">
        <f t="shared" ref="V9:V22" si="1">+F9+G9+H9+I9+J9+K9+M9+N9+O9+P9+R9+S9+T9</f>
        <v>137165</v>
      </c>
    </row>
    <row r="10" spans="1:22" s="217" customFormat="1" ht="21" customHeight="1" x14ac:dyDescent="0.3">
      <c r="A10" s="493"/>
      <c r="B10" s="491"/>
      <c r="C10" s="492"/>
      <c r="D10" s="300" t="s">
        <v>152</v>
      </c>
      <c r="E10" s="295"/>
      <c r="F10" s="318"/>
      <c r="G10" s="275"/>
      <c r="H10" s="275"/>
      <c r="I10" s="291">
        <f>3590+500</f>
        <v>4090</v>
      </c>
      <c r="J10" s="291"/>
      <c r="K10" s="284"/>
      <c r="L10" s="333">
        <v>262</v>
      </c>
      <c r="M10" s="340"/>
      <c r="N10" s="275"/>
      <c r="O10" s="275"/>
      <c r="P10" s="341"/>
      <c r="Q10" s="333">
        <v>65097</v>
      </c>
      <c r="R10" s="340"/>
      <c r="S10" s="291">
        <v>132165</v>
      </c>
      <c r="T10" s="276"/>
      <c r="U10" s="308">
        <f t="shared" si="0"/>
        <v>65359</v>
      </c>
      <c r="V10" s="305">
        <f t="shared" si="1"/>
        <v>136255</v>
      </c>
    </row>
    <row r="11" spans="1:22" s="217" customFormat="1" ht="21" customHeight="1" thickBot="1" x14ac:dyDescent="0.35">
      <c r="A11" s="494"/>
      <c r="B11" s="495"/>
      <c r="C11" s="496"/>
      <c r="D11" s="301" t="s">
        <v>237</v>
      </c>
      <c r="E11" s="296"/>
      <c r="F11" s="319"/>
      <c r="G11" s="287"/>
      <c r="H11" s="287"/>
      <c r="I11" s="292">
        <f>+I10/I9</f>
        <v>0.81799999999999995</v>
      </c>
      <c r="J11" s="293"/>
      <c r="K11" s="320"/>
      <c r="L11" s="311">
        <f>+L10/L9</f>
        <v>0.37321937321937321</v>
      </c>
      <c r="M11" s="342"/>
      <c r="N11" s="278"/>
      <c r="O11" s="278"/>
      <c r="P11" s="285"/>
      <c r="Q11" s="311">
        <f>+Q10/Q9</f>
        <v>1</v>
      </c>
      <c r="R11" s="342"/>
      <c r="S11" s="292">
        <f>+S10/S9</f>
        <v>1</v>
      </c>
      <c r="T11" s="279"/>
      <c r="U11" s="309"/>
      <c r="V11" s="306"/>
    </row>
    <row r="12" spans="1:22" s="217" customFormat="1" ht="21" customHeight="1" x14ac:dyDescent="0.2">
      <c r="A12" s="497" t="s">
        <v>475</v>
      </c>
      <c r="B12" s="498"/>
      <c r="C12" s="499"/>
      <c r="D12" s="302" t="s">
        <v>80</v>
      </c>
      <c r="E12" s="297">
        <f>497833+177000+26378</f>
        <v>701211</v>
      </c>
      <c r="F12" s="314">
        <v>144957</v>
      </c>
      <c r="G12" s="280">
        <v>19556</v>
      </c>
      <c r="H12" s="280">
        <v>144914</v>
      </c>
      <c r="I12" s="280">
        <f>12000+70991</f>
        <v>82991</v>
      </c>
      <c r="J12" s="280">
        <v>4960</v>
      </c>
      <c r="K12" s="281">
        <v>25000</v>
      </c>
      <c r="L12" s="334">
        <f>542826+95500</f>
        <v>638326</v>
      </c>
      <c r="M12" s="314">
        <v>165000</v>
      </c>
      <c r="N12" s="280">
        <v>576065</v>
      </c>
      <c r="O12" s="280"/>
      <c r="P12" s="281"/>
      <c r="Q12" s="334">
        <v>283067</v>
      </c>
      <c r="R12" s="314">
        <v>16013</v>
      </c>
      <c r="S12" s="280"/>
      <c r="T12" s="281">
        <v>505718</v>
      </c>
      <c r="U12" s="307">
        <f t="shared" si="0"/>
        <v>1622604</v>
      </c>
      <c r="V12" s="304">
        <f t="shared" si="1"/>
        <v>1685174</v>
      </c>
    </row>
    <row r="13" spans="1:22" s="217" customFormat="1" ht="21" customHeight="1" x14ac:dyDescent="0.2">
      <c r="A13" s="493"/>
      <c r="B13" s="491"/>
      <c r="C13" s="492"/>
      <c r="D13" s="288" t="s">
        <v>161</v>
      </c>
      <c r="E13" s="298">
        <f>583968+205194+39247</f>
        <v>828409</v>
      </c>
      <c r="F13" s="318">
        <v>154979</v>
      </c>
      <c r="G13" s="274">
        <v>19588</v>
      </c>
      <c r="H13" s="274">
        <v>167998</v>
      </c>
      <c r="I13" s="274">
        <f>10500+90036+6292</f>
        <v>106828</v>
      </c>
      <c r="J13" s="274">
        <v>4960</v>
      </c>
      <c r="K13" s="282">
        <v>135869</v>
      </c>
      <c r="L13" s="335">
        <f>591953+95863+1</f>
        <v>687817</v>
      </c>
      <c r="M13" s="318">
        <v>198435</v>
      </c>
      <c r="N13" s="274">
        <v>477700</v>
      </c>
      <c r="O13" s="274"/>
      <c r="P13" s="282"/>
      <c r="Q13" s="335">
        <f>329774+23104</f>
        <v>352878</v>
      </c>
      <c r="R13" s="318">
        <v>19052</v>
      </c>
      <c r="S13" s="274"/>
      <c r="T13" s="282">
        <v>512329</v>
      </c>
      <c r="U13" s="308">
        <f t="shared" si="0"/>
        <v>1869104</v>
      </c>
      <c r="V13" s="305">
        <f t="shared" si="1"/>
        <v>1797738</v>
      </c>
    </row>
    <row r="14" spans="1:22" s="217" customFormat="1" ht="21" customHeight="1" x14ac:dyDescent="0.2">
      <c r="A14" s="493"/>
      <c r="B14" s="491"/>
      <c r="C14" s="492"/>
      <c r="D14" s="300" t="s">
        <v>152</v>
      </c>
      <c r="E14" s="298">
        <f>583461+205178+38363</f>
        <v>827002</v>
      </c>
      <c r="F14" s="318">
        <v>152654</v>
      </c>
      <c r="G14" s="274">
        <v>19553</v>
      </c>
      <c r="H14" s="274">
        <v>158659</v>
      </c>
      <c r="I14" s="274">
        <f>90036+10474+6293-1</f>
        <v>106802</v>
      </c>
      <c r="J14" s="274">
        <v>4109</v>
      </c>
      <c r="K14" s="282">
        <v>0</v>
      </c>
      <c r="L14" s="335">
        <f>94907+95683</f>
        <v>190590</v>
      </c>
      <c r="M14" s="318">
        <v>31350</v>
      </c>
      <c r="N14" s="274">
        <v>68535</v>
      </c>
      <c r="O14" s="274"/>
      <c r="P14" s="282"/>
      <c r="Q14" s="335">
        <f>329774+23104</f>
        <v>352878</v>
      </c>
      <c r="R14" s="318">
        <v>19052</v>
      </c>
      <c r="S14" s="274"/>
      <c r="T14" s="282">
        <v>488102</v>
      </c>
      <c r="U14" s="308">
        <f t="shared" si="0"/>
        <v>1370470</v>
      </c>
      <c r="V14" s="305">
        <f t="shared" si="1"/>
        <v>1048816</v>
      </c>
    </row>
    <row r="15" spans="1:22" s="217" customFormat="1" ht="21" customHeight="1" thickBot="1" x14ac:dyDescent="0.25">
      <c r="A15" s="494"/>
      <c r="B15" s="495"/>
      <c r="C15" s="496"/>
      <c r="D15" s="301" t="s">
        <v>237</v>
      </c>
      <c r="E15" s="311"/>
      <c r="F15" s="321">
        <f t="shared" ref="F15:L15" si="2">+F14/F13</f>
        <v>0.98499796746655999</v>
      </c>
      <c r="G15" s="292">
        <f t="shared" si="2"/>
        <v>0.99821319175005108</v>
      </c>
      <c r="H15" s="292">
        <f t="shared" si="2"/>
        <v>0.94441005250062504</v>
      </c>
      <c r="I15" s="292">
        <f t="shared" si="2"/>
        <v>0.99975661811510086</v>
      </c>
      <c r="J15" s="292">
        <f t="shared" si="2"/>
        <v>0.82842741935483866</v>
      </c>
      <c r="K15" s="322">
        <f t="shared" si="2"/>
        <v>0</v>
      </c>
      <c r="L15" s="311">
        <f t="shared" si="2"/>
        <v>0.27709405263318587</v>
      </c>
      <c r="M15" s="321">
        <f t="shared" ref="M15" si="3">+M14/M13</f>
        <v>0.15798624234636027</v>
      </c>
      <c r="N15" s="292">
        <f t="shared" ref="N15" si="4">+N14/N13</f>
        <v>0.14346870420766172</v>
      </c>
      <c r="O15" s="277"/>
      <c r="P15" s="283"/>
      <c r="Q15" s="311">
        <f t="shared" ref="Q15" si="5">+Q14/Q13</f>
        <v>1</v>
      </c>
      <c r="R15" s="321">
        <f t="shared" ref="R15" si="6">+R14/R13</f>
        <v>1</v>
      </c>
      <c r="S15" s="277"/>
      <c r="T15" s="322">
        <f t="shared" ref="T15" si="7">+T14/T13</f>
        <v>0.95271202684212686</v>
      </c>
      <c r="U15" s="309"/>
      <c r="V15" s="306"/>
    </row>
    <row r="16" spans="1:22" s="217" customFormat="1" ht="21" customHeight="1" x14ac:dyDescent="0.3">
      <c r="A16" s="497" t="s">
        <v>476</v>
      </c>
      <c r="B16" s="498"/>
      <c r="C16" s="499"/>
      <c r="D16" s="303" t="s">
        <v>80</v>
      </c>
      <c r="E16" s="310"/>
      <c r="F16" s="314"/>
      <c r="G16" s="280"/>
      <c r="H16" s="280"/>
      <c r="I16" s="280"/>
      <c r="J16" s="280"/>
      <c r="K16" s="281"/>
      <c r="L16" s="334"/>
      <c r="M16" s="314"/>
      <c r="N16" s="280"/>
      <c r="O16" s="280"/>
      <c r="P16" s="281"/>
      <c r="Q16" s="334"/>
      <c r="R16" s="314"/>
      <c r="S16" s="280"/>
      <c r="T16" s="281"/>
      <c r="U16" s="307">
        <f t="shared" si="0"/>
        <v>0</v>
      </c>
      <c r="V16" s="304">
        <f t="shared" si="1"/>
        <v>0</v>
      </c>
    </row>
    <row r="17" spans="1:23" s="217" customFormat="1" ht="21" customHeight="1" x14ac:dyDescent="0.3">
      <c r="A17" s="493"/>
      <c r="B17" s="491"/>
      <c r="C17" s="492"/>
      <c r="D17" s="300" t="s">
        <v>155</v>
      </c>
      <c r="E17" s="295"/>
      <c r="F17" s="318"/>
      <c r="G17" s="274"/>
      <c r="H17" s="274"/>
      <c r="I17" s="274"/>
      <c r="J17" s="274"/>
      <c r="K17" s="282"/>
      <c r="L17" s="335"/>
      <c r="M17" s="318"/>
      <c r="N17" s="274"/>
      <c r="O17" s="274"/>
      <c r="P17" s="282"/>
      <c r="Q17" s="335"/>
      <c r="R17" s="318"/>
      <c r="S17" s="274"/>
      <c r="T17" s="284"/>
      <c r="U17" s="308">
        <f t="shared" si="0"/>
        <v>0</v>
      </c>
      <c r="V17" s="305">
        <f t="shared" si="1"/>
        <v>0</v>
      </c>
    </row>
    <row r="18" spans="1:23" s="217" customFormat="1" ht="21" customHeight="1" x14ac:dyDescent="0.3">
      <c r="A18" s="493"/>
      <c r="B18" s="491"/>
      <c r="C18" s="492"/>
      <c r="D18" s="300" t="s">
        <v>152</v>
      </c>
      <c r="E18" s="295"/>
      <c r="F18" s="318"/>
      <c r="G18" s="274"/>
      <c r="H18" s="274"/>
      <c r="I18" s="274"/>
      <c r="J18" s="274"/>
      <c r="K18" s="282"/>
      <c r="L18" s="335"/>
      <c r="M18" s="318"/>
      <c r="N18" s="274"/>
      <c r="O18" s="274"/>
      <c r="P18" s="282"/>
      <c r="Q18" s="335"/>
      <c r="R18" s="318"/>
      <c r="S18" s="274"/>
      <c r="T18" s="284"/>
      <c r="U18" s="308">
        <f t="shared" si="0"/>
        <v>0</v>
      </c>
      <c r="V18" s="305">
        <f t="shared" si="1"/>
        <v>0</v>
      </c>
    </row>
    <row r="19" spans="1:23" s="217" customFormat="1" ht="21" customHeight="1" thickBot="1" x14ac:dyDescent="0.35">
      <c r="A19" s="494"/>
      <c r="B19" s="495"/>
      <c r="C19" s="496"/>
      <c r="D19" s="301" t="s">
        <v>237</v>
      </c>
      <c r="E19" s="312"/>
      <c r="F19" s="323"/>
      <c r="G19" s="277"/>
      <c r="H19" s="277"/>
      <c r="I19" s="277"/>
      <c r="J19" s="277"/>
      <c r="K19" s="285"/>
      <c r="L19" s="336"/>
      <c r="M19" s="342"/>
      <c r="N19" s="278"/>
      <c r="O19" s="278"/>
      <c r="P19" s="285"/>
      <c r="Q19" s="336"/>
      <c r="R19" s="342"/>
      <c r="S19" s="278"/>
      <c r="T19" s="285"/>
      <c r="U19" s="309"/>
      <c r="V19" s="306"/>
    </row>
    <row r="20" spans="1:23" ht="19.5" customHeight="1" x14ac:dyDescent="0.3">
      <c r="A20" s="459" t="s">
        <v>128</v>
      </c>
      <c r="B20" s="460"/>
      <c r="C20" s="460"/>
      <c r="D20" s="288" t="s">
        <v>78</v>
      </c>
      <c r="E20" s="313">
        <f>+E8+E12+E16</f>
        <v>701211</v>
      </c>
      <c r="F20" s="324">
        <f t="shared" ref="F20:T20" si="8">+F8+F12+F16</f>
        <v>144957</v>
      </c>
      <c r="G20" s="325">
        <f t="shared" si="8"/>
        <v>19556</v>
      </c>
      <c r="H20" s="325">
        <f t="shared" si="8"/>
        <v>144914</v>
      </c>
      <c r="I20" s="325">
        <f t="shared" si="8"/>
        <v>87491</v>
      </c>
      <c r="J20" s="325">
        <f t="shared" si="8"/>
        <v>4960</v>
      </c>
      <c r="K20" s="326">
        <f t="shared" si="8"/>
        <v>25000</v>
      </c>
      <c r="L20" s="313">
        <f t="shared" si="8"/>
        <v>638326</v>
      </c>
      <c r="M20" s="324">
        <f t="shared" si="8"/>
        <v>165000</v>
      </c>
      <c r="N20" s="325">
        <f t="shared" si="8"/>
        <v>576065</v>
      </c>
      <c r="O20" s="325"/>
      <c r="P20" s="326"/>
      <c r="Q20" s="313">
        <f t="shared" ref="Q20" si="9">+Q8+Q12+Q16</f>
        <v>350137</v>
      </c>
      <c r="R20" s="324">
        <f t="shared" si="8"/>
        <v>16013</v>
      </c>
      <c r="S20" s="325">
        <f t="shared" si="8"/>
        <v>0</v>
      </c>
      <c r="T20" s="326">
        <f t="shared" si="8"/>
        <v>505718</v>
      </c>
      <c r="U20" s="307">
        <f t="shared" si="0"/>
        <v>1689674</v>
      </c>
      <c r="V20" s="304">
        <f t="shared" si="1"/>
        <v>1689674</v>
      </c>
      <c r="W20" s="294"/>
    </row>
    <row r="21" spans="1:23" ht="19.5" customHeight="1" x14ac:dyDescent="0.3">
      <c r="A21" s="461"/>
      <c r="B21" s="462"/>
      <c r="C21" s="462"/>
      <c r="D21" s="288" t="s">
        <v>161</v>
      </c>
      <c r="E21" s="299">
        <f>+E9+E13+E17</f>
        <v>828409</v>
      </c>
      <c r="F21" s="327">
        <f t="shared" ref="F21:T21" si="10">+F9+F13+F17</f>
        <v>154979</v>
      </c>
      <c r="G21" s="290">
        <f t="shared" si="10"/>
        <v>19588</v>
      </c>
      <c r="H21" s="290">
        <f t="shared" si="10"/>
        <v>167998</v>
      </c>
      <c r="I21" s="290">
        <f t="shared" si="10"/>
        <v>111828</v>
      </c>
      <c r="J21" s="290">
        <f t="shared" si="10"/>
        <v>4960</v>
      </c>
      <c r="K21" s="328">
        <f t="shared" si="10"/>
        <v>135869</v>
      </c>
      <c r="L21" s="299">
        <f t="shared" si="10"/>
        <v>688519</v>
      </c>
      <c r="M21" s="327">
        <f t="shared" si="10"/>
        <v>198435</v>
      </c>
      <c r="N21" s="290">
        <f t="shared" si="10"/>
        <v>477700</v>
      </c>
      <c r="O21" s="290"/>
      <c r="P21" s="328"/>
      <c r="Q21" s="299">
        <f t="shared" ref="Q21:T22" si="11">+Q9+Q13+Q17</f>
        <v>417975</v>
      </c>
      <c r="R21" s="327">
        <f t="shared" si="10"/>
        <v>19052</v>
      </c>
      <c r="S21" s="290">
        <f t="shared" si="10"/>
        <v>132165</v>
      </c>
      <c r="T21" s="328">
        <f t="shared" si="10"/>
        <v>512329</v>
      </c>
      <c r="U21" s="308">
        <f t="shared" si="0"/>
        <v>1934903</v>
      </c>
      <c r="V21" s="305">
        <f t="shared" si="1"/>
        <v>1934903</v>
      </c>
      <c r="W21" s="294"/>
    </row>
    <row r="22" spans="1:23" ht="19.5" customHeight="1" x14ac:dyDescent="0.3">
      <c r="A22" s="461"/>
      <c r="B22" s="462"/>
      <c r="C22" s="462"/>
      <c r="D22" s="288" t="s">
        <v>152</v>
      </c>
      <c r="E22" s="299">
        <f>+E10+E14+E18</f>
        <v>827002</v>
      </c>
      <c r="F22" s="327">
        <f t="shared" ref="F22:N22" si="12">+F10+F14+F18</f>
        <v>152654</v>
      </c>
      <c r="G22" s="290">
        <f t="shared" si="12"/>
        <v>19553</v>
      </c>
      <c r="H22" s="290">
        <f t="shared" si="12"/>
        <v>158659</v>
      </c>
      <c r="I22" s="290">
        <f t="shared" si="12"/>
        <v>110892</v>
      </c>
      <c r="J22" s="290">
        <f t="shared" si="12"/>
        <v>4109</v>
      </c>
      <c r="K22" s="328">
        <f t="shared" si="12"/>
        <v>0</v>
      </c>
      <c r="L22" s="299">
        <f t="shared" si="12"/>
        <v>190852</v>
      </c>
      <c r="M22" s="327">
        <f t="shared" si="12"/>
        <v>31350</v>
      </c>
      <c r="N22" s="290">
        <f t="shared" si="12"/>
        <v>68535</v>
      </c>
      <c r="O22" s="290"/>
      <c r="P22" s="328"/>
      <c r="Q22" s="299">
        <f t="shared" si="11"/>
        <v>417975</v>
      </c>
      <c r="R22" s="327">
        <f t="shared" si="11"/>
        <v>19052</v>
      </c>
      <c r="S22" s="290">
        <f t="shared" si="11"/>
        <v>132165</v>
      </c>
      <c r="T22" s="328">
        <f t="shared" si="11"/>
        <v>488102</v>
      </c>
      <c r="U22" s="308">
        <f t="shared" si="0"/>
        <v>1435829</v>
      </c>
      <c r="V22" s="305">
        <f t="shared" si="1"/>
        <v>1185071</v>
      </c>
      <c r="W22" s="294"/>
    </row>
    <row r="23" spans="1:23" ht="19.5" customHeight="1" thickBot="1" x14ac:dyDescent="0.35">
      <c r="A23" s="463"/>
      <c r="B23" s="464"/>
      <c r="C23" s="464"/>
      <c r="D23" s="289" t="s">
        <v>237</v>
      </c>
      <c r="E23" s="311"/>
      <c r="F23" s="329">
        <f t="shared" ref="F23:V23" si="13">(F22/F21)</f>
        <v>0.98499796746655999</v>
      </c>
      <c r="G23" s="330">
        <f t="shared" si="13"/>
        <v>0.99821319175005108</v>
      </c>
      <c r="H23" s="330">
        <f t="shared" si="13"/>
        <v>0.94441005250062504</v>
      </c>
      <c r="I23" s="330">
        <f t="shared" si="13"/>
        <v>0.99163000321922956</v>
      </c>
      <c r="J23" s="330">
        <f t="shared" si="13"/>
        <v>0.82842741935483866</v>
      </c>
      <c r="K23" s="331">
        <f t="shared" si="13"/>
        <v>0</v>
      </c>
      <c r="L23" s="337">
        <f t="shared" si="13"/>
        <v>0.27719206005934477</v>
      </c>
      <c r="M23" s="329">
        <f t="shared" si="13"/>
        <v>0.15798624234636027</v>
      </c>
      <c r="N23" s="343">
        <f t="shared" si="13"/>
        <v>0.14346870420766172</v>
      </c>
      <c r="O23" s="343"/>
      <c r="P23" s="331"/>
      <c r="Q23" s="337">
        <f t="shared" ref="Q23" si="14">(Q22/Q21)</f>
        <v>1</v>
      </c>
      <c r="R23" s="329">
        <f t="shared" si="13"/>
        <v>1</v>
      </c>
      <c r="S23" s="330">
        <f t="shared" si="13"/>
        <v>1</v>
      </c>
      <c r="T23" s="331">
        <f t="shared" si="13"/>
        <v>0.95271202684212686</v>
      </c>
      <c r="U23" s="345">
        <f t="shared" si="13"/>
        <v>0.74206769021496166</v>
      </c>
      <c r="V23" s="331">
        <f t="shared" si="13"/>
        <v>0.61247049593700564</v>
      </c>
    </row>
    <row r="24" spans="1:23" x14ac:dyDescent="0.3">
      <c r="F24" s="157"/>
      <c r="G24" s="157"/>
      <c r="H24" s="157"/>
      <c r="I24" s="157"/>
      <c r="J24" s="157"/>
      <c r="K24" s="157"/>
      <c r="L24" s="157"/>
      <c r="M24" s="157"/>
      <c r="N24" s="157"/>
      <c r="O24" s="161"/>
      <c r="P24" s="157"/>
      <c r="Q24" s="157"/>
      <c r="R24" s="157"/>
      <c r="S24" s="157"/>
    </row>
    <row r="25" spans="1:23" x14ac:dyDescent="0.3">
      <c r="F25" s="157"/>
      <c r="G25" s="157"/>
      <c r="H25" s="157"/>
      <c r="I25" s="157"/>
      <c r="J25" s="157"/>
      <c r="K25" s="157"/>
      <c r="L25" s="157"/>
      <c r="M25" s="157"/>
      <c r="N25" s="157"/>
      <c r="O25" s="161"/>
      <c r="P25" s="157"/>
      <c r="Q25" s="157"/>
      <c r="R25" s="157"/>
      <c r="S25" s="157"/>
      <c r="U25" s="294"/>
      <c r="V25" s="294"/>
    </row>
    <row r="26" spans="1:23" x14ac:dyDescent="0.3">
      <c r="F26" s="157"/>
      <c r="G26" s="157"/>
      <c r="H26" s="157"/>
      <c r="I26" s="157"/>
      <c r="J26" s="157"/>
      <c r="K26" s="157"/>
      <c r="L26" s="286"/>
      <c r="M26" s="157"/>
      <c r="N26" s="157"/>
      <c r="O26" s="161"/>
      <c r="P26" s="157"/>
      <c r="Q26" s="157"/>
      <c r="R26" s="157"/>
      <c r="S26" s="157"/>
      <c r="U26" s="294"/>
      <c r="V26" s="294"/>
    </row>
    <row r="27" spans="1:23" x14ac:dyDescent="0.3">
      <c r="F27" s="157"/>
      <c r="G27" s="157"/>
      <c r="H27" s="157"/>
      <c r="I27" s="157"/>
      <c r="J27" s="157"/>
      <c r="K27" s="157"/>
      <c r="L27" s="157"/>
      <c r="M27" s="157"/>
      <c r="N27" s="157"/>
      <c r="O27" s="161"/>
      <c r="P27" s="157"/>
      <c r="Q27" s="157"/>
      <c r="R27" s="157"/>
      <c r="S27" s="157"/>
      <c r="U27" s="294"/>
      <c r="V27" s="294"/>
    </row>
    <row r="28" spans="1:23" x14ac:dyDescent="0.3">
      <c r="F28" s="157"/>
      <c r="G28" s="157"/>
      <c r="H28" s="157"/>
      <c r="I28" s="157"/>
      <c r="J28" s="157"/>
      <c r="K28" s="157"/>
      <c r="L28" s="157"/>
      <c r="M28" s="157"/>
      <c r="N28" s="157"/>
      <c r="O28" s="161"/>
      <c r="P28" s="157"/>
      <c r="Q28" s="157"/>
      <c r="R28" s="157"/>
      <c r="S28" s="157"/>
    </row>
    <row r="29" spans="1:23" x14ac:dyDescent="0.3">
      <c r="F29" s="157"/>
      <c r="G29" s="157"/>
      <c r="H29" s="157"/>
      <c r="I29" s="157"/>
      <c r="J29" s="157"/>
      <c r="K29" s="157"/>
      <c r="L29" s="157"/>
      <c r="M29" s="157"/>
      <c r="N29" s="157"/>
      <c r="O29" s="161"/>
      <c r="P29" s="157"/>
      <c r="Q29" s="157"/>
      <c r="R29" s="157"/>
      <c r="S29" s="157"/>
    </row>
    <row r="30" spans="1:23" x14ac:dyDescent="0.3">
      <c r="F30" s="157"/>
      <c r="G30" s="157"/>
      <c r="H30" s="157"/>
      <c r="I30" s="157"/>
      <c r="J30" s="157"/>
      <c r="K30" s="157"/>
      <c r="L30" s="157"/>
      <c r="M30" s="157"/>
      <c r="N30" s="157"/>
      <c r="O30" s="161"/>
      <c r="P30" s="157"/>
      <c r="Q30" s="157"/>
      <c r="R30" s="157"/>
      <c r="S30" s="157"/>
    </row>
    <row r="31" spans="1:23" x14ac:dyDescent="0.3">
      <c r="F31" s="157"/>
      <c r="G31" s="157"/>
      <c r="H31" s="157"/>
      <c r="I31" s="157"/>
      <c r="J31" s="157"/>
      <c r="K31" s="157"/>
      <c r="L31" s="157"/>
      <c r="M31" s="157"/>
      <c r="N31" s="157"/>
      <c r="O31" s="161"/>
      <c r="P31" s="157"/>
      <c r="Q31" s="157"/>
      <c r="R31" s="157"/>
      <c r="S31" s="157"/>
    </row>
    <row r="32" spans="1:23" x14ac:dyDescent="0.3">
      <c r="F32" s="157"/>
      <c r="G32" s="157"/>
      <c r="H32" s="157"/>
      <c r="I32" s="157"/>
      <c r="J32" s="157"/>
      <c r="K32" s="157"/>
      <c r="L32" s="157"/>
      <c r="M32" s="157"/>
      <c r="N32" s="157"/>
      <c r="O32" s="161"/>
      <c r="P32" s="157"/>
      <c r="Q32" s="157"/>
      <c r="R32" s="157"/>
      <c r="S32" s="157"/>
    </row>
    <row r="33" spans="6:19" x14ac:dyDescent="0.3">
      <c r="F33" s="157"/>
      <c r="G33" s="157"/>
      <c r="H33" s="157"/>
      <c r="I33" s="157"/>
      <c r="J33" s="157"/>
      <c r="K33" s="157"/>
      <c r="L33" s="157"/>
      <c r="M33" s="157"/>
      <c r="N33" s="157"/>
      <c r="O33" s="161"/>
      <c r="P33" s="157"/>
      <c r="Q33" s="157"/>
      <c r="R33" s="157"/>
      <c r="S33" s="157"/>
    </row>
    <row r="34" spans="6:19" x14ac:dyDescent="0.3">
      <c r="F34" s="157"/>
      <c r="G34" s="157"/>
      <c r="H34" s="157"/>
      <c r="I34" s="157"/>
      <c r="J34" s="157"/>
      <c r="K34" s="157"/>
      <c r="L34" s="157"/>
      <c r="M34" s="157"/>
      <c r="N34" s="157"/>
      <c r="O34" s="161"/>
      <c r="P34" s="157"/>
      <c r="Q34" s="157"/>
      <c r="R34" s="157"/>
      <c r="S34" s="157"/>
    </row>
    <row r="35" spans="6:19" x14ac:dyDescent="0.3">
      <c r="F35" s="157"/>
      <c r="G35" s="157"/>
      <c r="H35" s="157"/>
      <c r="I35" s="157"/>
      <c r="J35" s="157"/>
      <c r="K35" s="157"/>
      <c r="L35" s="157"/>
      <c r="M35" s="157"/>
      <c r="N35" s="157"/>
      <c r="O35" s="161"/>
      <c r="P35" s="157"/>
      <c r="Q35" s="157"/>
      <c r="R35" s="157"/>
      <c r="S35" s="157"/>
    </row>
    <row r="36" spans="6:19" x14ac:dyDescent="0.3">
      <c r="F36" s="157"/>
      <c r="G36" s="157"/>
      <c r="H36" s="157"/>
      <c r="I36" s="157"/>
      <c r="J36" s="157"/>
      <c r="K36" s="157"/>
      <c r="L36" s="157"/>
      <c r="M36" s="157"/>
      <c r="N36" s="157"/>
      <c r="O36" s="161"/>
      <c r="P36" s="157"/>
      <c r="Q36" s="157"/>
      <c r="R36" s="157"/>
      <c r="S36" s="157"/>
    </row>
    <row r="37" spans="6:19" x14ac:dyDescent="0.3">
      <c r="F37" s="157"/>
      <c r="G37" s="157"/>
      <c r="H37" s="157"/>
      <c r="I37" s="157"/>
      <c r="J37" s="157"/>
      <c r="K37" s="157"/>
      <c r="L37" s="157"/>
      <c r="M37" s="157"/>
      <c r="N37" s="157"/>
      <c r="O37" s="161"/>
      <c r="P37" s="157"/>
      <c r="Q37" s="157"/>
      <c r="R37" s="157"/>
      <c r="S37" s="157"/>
    </row>
    <row r="38" spans="6:19" x14ac:dyDescent="0.3">
      <c r="F38" s="157"/>
      <c r="G38" s="157"/>
      <c r="H38" s="157"/>
      <c r="I38" s="157"/>
      <c r="J38" s="157"/>
      <c r="K38" s="157"/>
      <c r="L38" s="157"/>
      <c r="M38" s="157"/>
      <c r="N38" s="157"/>
      <c r="O38" s="161"/>
      <c r="P38" s="157"/>
      <c r="Q38" s="157"/>
      <c r="R38" s="157"/>
      <c r="S38" s="157"/>
    </row>
    <row r="39" spans="6:19" x14ac:dyDescent="0.3">
      <c r="F39" s="157"/>
      <c r="G39" s="157"/>
      <c r="H39" s="157"/>
      <c r="I39" s="157"/>
      <c r="J39" s="157"/>
      <c r="K39" s="157"/>
      <c r="L39" s="157"/>
      <c r="M39" s="157"/>
      <c r="N39" s="157"/>
      <c r="O39" s="161"/>
      <c r="P39" s="157"/>
      <c r="Q39" s="157"/>
      <c r="R39" s="157"/>
      <c r="S39" s="157"/>
    </row>
    <row r="40" spans="6:19" x14ac:dyDescent="0.3">
      <c r="F40" s="157"/>
      <c r="G40" s="157"/>
      <c r="H40" s="157"/>
      <c r="I40" s="157"/>
      <c r="J40" s="157"/>
      <c r="K40" s="157"/>
      <c r="L40" s="157"/>
      <c r="M40" s="157"/>
      <c r="N40" s="157"/>
      <c r="O40" s="161"/>
      <c r="P40" s="157"/>
      <c r="Q40" s="157"/>
      <c r="R40" s="157"/>
      <c r="S40" s="157"/>
    </row>
    <row r="41" spans="6:19" x14ac:dyDescent="0.3">
      <c r="F41" s="157"/>
      <c r="G41" s="157"/>
      <c r="H41" s="157"/>
      <c r="I41" s="157"/>
      <c r="J41" s="157"/>
      <c r="K41" s="157"/>
      <c r="L41" s="157"/>
      <c r="M41" s="157"/>
      <c r="N41" s="157"/>
      <c r="O41" s="161"/>
      <c r="P41" s="157"/>
      <c r="Q41" s="157"/>
      <c r="R41" s="157"/>
      <c r="S41" s="157"/>
    </row>
    <row r="42" spans="6:19" x14ac:dyDescent="0.3">
      <c r="F42" s="157"/>
      <c r="G42" s="157"/>
      <c r="H42" s="157"/>
      <c r="I42" s="157"/>
      <c r="J42" s="157"/>
      <c r="K42" s="157"/>
      <c r="L42" s="157"/>
      <c r="M42" s="157"/>
      <c r="N42" s="157"/>
      <c r="O42" s="161"/>
      <c r="P42" s="157"/>
      <c r="Q42" s="157"/>
      <c r="R42" s="157"/>
      <c r="S42" s="157"/>
    </row>
    <row r="43" spans="6:19" x14ac:dyDescent="0.3">
      <c r="F43" s="157"/>
      <c r="G43" s="157"/>
      <c r="H43" s="157"/>
      <c r="I43" s="157"/>
      <c r="J43" s="157"/>
      <c r="K43" s="157"/>
      <c r="L43" s="157"/>
      <c r="M43" s="157"/>
      <c r="N43" s="157"/>
      <c r="O43" s="161"/>
      <c r="P43" s="157"/>
      <c r="Q43" s="157"/>
      <c r="R43" s="157"/>
      <c r="S43" s="157"/>
    </row>
    <row r="44" spans="6:19" x14ac:dyDescent="0.3">
      <c r="F44" s="157"/>
      <c r="G44" s="157"/>
      <c r="H44" s="157"/>
      <c r="I44" s="157"/>
      <c r="J44" s="157"/>
      <c r="K44" s="157"/>
      <c r="L44" s="157"/>
      <c r="M44" s="157"/>
      <c r="N44" s="157"/>
      <c r="O44" s="161"/>
      <c r="P44" s="157"/>
      <c r="Q44" s="157"/>
      <c r="R44" s="157"/>
      <c r="S44" s="157"/>
    </row>
    <row r="45" spans="6:19" x14ac:dyDescent="0.3">
      <c r="F45" s="157"/>
      <c r="G45" s="157"/>
      <c r="H45" s="157"/>
      <c r="I45" s="157"/>
      <c r="J45" s="157"/>
      <c r="K45" s="157"/>
      <c r="L45" s="157"/>
      <c r="M45" s="157"/>
      <c r="N45" s="157"/>
      <c r="O45" s="161"/>
      <c r="P45" s="157"/>
      <c r="Q45" s="157"/>
      <c r="R45" s="157"/>
      <c r="S45" s="157"/>
    </row>
    <row r="46" spans="6:19" x14ac:dyDescent="0.3">
      <c r="F46" s="157"/>
      <c r="G46" s="157"/>
      <c r="H46" s="157"/>
      <c r="I46" s="157"/>
      <c r="J46" s="157"/>
      <c r="K46" s="157"/>
      <c r="L46" s="157"/>
      <c r="M46" s="157"/>
      <c r="N46" s="157"/>
      <c r="O46" s="161"/>
      <c r="P46" s="157"/>
      <c r="Q46" s="157"/>
      <c r="R46" s="157"/>
      <c r="S46" s="157"/>
    </row>
    <row r="47" spans="6:19" x14ac:dyDescent="0.3">
      <c r="F47" s="157"/>
      <c r="G47" s="157"/>
      <c r="H47" s="157"/>
      <c r="I47" s="157"/>
      <c r="J47" s="157"/>
      <c r="K47" s="157"/>
      <c r="L47" s="157"/>
      <c r="M47" s="157"/>
      <c r="N47" s="157"/>
      <c r="O47" s="161"/>
      <c r="P47" s="157"/>
      <c r="Q47" s="157"/>
      <c r="R47" s="157"/>
      <c r="S47" s="157"/>
    </row>
    <row r="48" spans="6:19" x14ac:dyDescent="0.3">
      <c r="F48" s="157"/>
      <c r="G48" s="157"/>
      <c r="H48" s="157"/>
      <c r="I48" s="157"/>
      <c r="J48" s="157"/>
      <c r="K48" s="157"/>
      <c r="L48" s="157"/>
      <c r="M48" s="157"/>
      <c r="N48" s="157"/>
      <c r="O48" s="161"/>
      <c r="P48" s="157"/>
      <c r="Q48" s="157"/>
      <c r="R48" s="157"/>
      <c r="S48" s="157"/>
    </row>
    <row r="49" spans="6:19" x14ac:dyDescent="0.3">
      <c r="F49" s="157"/>
      <c r="G49" s="157"/>
      <c r="H49" s="157"/>
      <c r="I49" s="157"/>
      <c r="J49" s="157"/>
      <c r="K49" s="157"/>
      <c r="L49" s="157"/>
      <c r="M49" s="157"/>
      <c r="N49" s="157"/>
      <c r="O49" s="161"/>
      <c r="P49" s="157"/>
      <c r="Q49" s="157"/>
      <c r="R49" s="157"/>
      <c r="S49" s="157"/>
    </row>
    <row r="50" spans="6:19" x14ac:dyDescent="0.3">
      <c r="F50" s="157"/>
      <c r="G50" s="157"/>
      <c r="H50" s="157"/>
      <c r="I50" s="157"/>
      <c r="J50" s="157"/>
      <c r="K50" s="157"/>
      <c r="L50" s="157"/>
      <c r="M50" s="157"/>
      <c r="N50" s="157"/>
      <c r="O50" s="161"/>
      <c r="P50" s="157"/>
      <c r="Q50" s="157"/>
      <c r="R50" s="157"/>
      <c r="S50" s="157"/>
    </row>
    <row r="51" spans="6:19" x14ac:dyDescent="0.3">
      <c r="F51" s="157"/>
      <c r="G51" s="157"/>
      <c r="H51" s="157"/>
      <c r="I51" s="157"/>
      <c r="J51" s="157"/>
      <c r="K51" s="157"/>
      <c r="L51" s="157"/>
      <c r="M51" s="157"/>
      <c r="N51" s="157"/>
      <c r="O51" s="161"/>
      <c r="P51" s="157"/>
      <c r="Q51" s="157"/>
      <c r="R51" s="157"/>
      <c r="S51" s="157"/>
    </row>
    <row r="52" spans="6:19" x14ac:dyDescent="0.3">
      <c r="F52" s="157"/>
      <c r="G52" s="157"/>
      <c r="H52" s="157"/>
      <c r="I52" s="157"/>
      <c r="J52" s="157"/>
      <c r="K52" s="157"/>
      <c r="L52" s="157"/>
      <c r="M52" s="157"/>
      <c r="N52" s="157"/>
      <c r="O52" s="161"/>
      <c r="P52" s="157"/>
      <c r="Q52" s="157"/>
      <c r="R52" s="157"/>
      <c r="S52" s="157"/>
    </row>
    <row r="53" spans="6:19" x14ac:dyDescent="0.3">
      <c r="F53" s="157"/>
      <c r="G53" s="157"/>
      <c r="H53" s="157"/>
      <c r="I53" s="157"/>
      <c r="J53" s="157"/>
      <c r="K53" s="157"/>
      <c r="L53" s="157"/>
      <c r="M53" s="157"/>
      <c r="N53" s="157"/>
      <c r="O53" s="161"/>
      <c r="P53" s="157"/>
      <c r="Q53" s="157"/>
      <c r="R53" s="157"/>
      <c r="S53" s="157"/>
    </row>
    <row r="54" spans="6:19" x14ac:dyDescent="0.3">
      <c r="F54" s="157"/>
      <c r="G54" s="157"/>
      <c r="H54" s="157"/>
      <c r="I54" s="157"/>
      <c r="J54" s="157"/>
      <c r="K54" s="157"/>
      <c r="L54" s="157"/>
      <c r="M54" s="157"/>
      <c r="N54" s="157"/>
      <c r="O54" s="161"/>
      <c r="P54" s="157"/>
      <c r="Q54" s="157"/>
      <c r="R54" s="157"/>
      <c r="S54" s="157"/>
    </row>
    <row r="55" spans="6:19" x14ac:dyDescent="0.3">
      <c r="F55" s="157"/>
      <c r="G55" s="157"/>
      <c r="H55" s="157"/>
      <c r="I55" s="157"/>
      <c r="J55" s="157"/>
      <c r="K55" s="157"/>
      <c r="L55" s="157"/>
      <c r="M55" s="157"/>
      <c r="N55" s="157"/>
      <c r="O55" s="161"/>
      <c r="P55" s="157"/>
      <c r="Q55" s="157"/>
      <c r="R55" s="157"/>
      <c r="S55" s="157"/>
    </row>
    <row r="56" spans="6:19" x14ac:dyDescent="0.3">
      <c r="F56" s="157"/>
      <c r="G56" s="157"/>
      <c r="H56" s="157"/>
      <c r="I56" s="157"/>
      <c r="J56" s="157"/>
      <c r="K56" s="157"/>
      <c r="L56" s="157"/>
      <c r="M56" s="157"/>
      <c r="N56" s="157"/>
      <c r="O56" s="161"/>
      <c r="P56" s="157"/>
      <c r="Q56" s="157"/>
      <c r="R56" s="157"/>
      <c r="S56" s="157"/>
    </row>
    <row r="57" spans="6:19" x14ac:dyDescent="0.3">
      <c r="F57" s="157"/>
      <c r="G57" s="157"/>
      <c r="H57" s="157"/>
      <c r="I57" s="157"/>
      <c r="J57" s="157"/>
      <c r="K57" s="157"/>
      <c r="L57" s="157"/>
      <c r="M57" s="157"/>
      <c r="N57" s="157"/>
      <c r="O57" s="161"/>
      <c r="P57" s="157"/>
      <c r="Q57" s="157"/>
      <c r="R57" s="157"/>
      <c r="S57" s="157"/>
    </row>
    <row r="58" spans="6:19" x14ac:dyDescent="0.3">
      <c r="F58" s="157"/>
      <c r="G58" s="157"/>
      <c r="H58" s="157"/>
      <c r="I58" s="157"/>
      <c r="J58" s="157"/>
      <c r="K58" s="157"/>
      <c r="L58" s="157"/>
      <c r="M58" s="157"/>
      <c r="N58" s="157"/>
      <c r="O58" s="161"/>
      <c r="P58" s="157"/>
      <c r="Q58" s="157"/>
      <c r="R58" s="157"/>
      <c r="S58" s="157"/>
    </row>
    <row r="59" spans="6:19" x14ac:dyDescent="0.3">
      <c r="F59" s="157"/>
      <c r="G59" s="157"/>
      <c r="H59" s="157"/>
      <c r="I59" s="157"/>
      <c r="J59" s="157"/>
      <c r="K59" s="157"/>
      <c r="L59" s="157"/>
      <c r="M59" s="157"/>
      <c r="N59" s="157"/>
      <c r="O59" s="161"/>
      <c r="P59" s="157"/>
      <c r="Q59" s="157"/>
      <c r="R59" s="157"/>
      <c r="S59" s="157"/>
    </row>
    <row r="60" spans="6:19" x14ac:dyDescent="0.3">
      <c r="F60" s="157"/>
      <c r="G60" s="157"/>
      <c r="H60" s="157"/>
      <c r="I60" s="157"/>
      <c r="J60" s="157"/>
      <c r="K60" s="157"/>
      <c r="L60" s="157"/>
      <c r="M60" s="157"/>
      <c r="N60" s="157"/>
      <c r="O60" s="161"/>
      <c r="P60" s="157"/>
      <c r="Q60" s="157"/>
      <c r="R60" s="157"/>
      <c r="S60" s="157"/>
    </row>
    <row r="61" spans="6:19" x14ac:dyDescent="0.3">
      <c r="F61" s="157"/>
      <c r="G61" s="157"/>
      <c r="H61" s="157"/>
      <c r="I61" s="157"/>
      <c r="J61" s="157"/>
      <c r="K61" s="157"/>
      <c r="L61" s="157"/>
      <c r="M61" s="157"/>
      <c r="N61" s="157"/>
      <c r="O61" s="161"/>
      <c r="P61" s="157"/>
      <c r="Q61" s="157"/>
      <c r="R61" s="157"/>
      <c r="S61" s="157"/>
    </row>
    <row r="62" spans="6:19" x14ac:dyDescent="0.3">
      <c r="F62" s="157"/>
      <c r="G62" s="157"/>
      <c r="H62" s="157"/>
      <c r="I62" s="157"/>
      <c r="J62" s="157"/>
      <c r="K62" s="157"/>
      <c r="L62" s="157"/>
      <c r="M62" s="157"/>
      <c r="N62" s="157"/>
      <c r="O62" s="161"/>
      <c r="P62" s="157"/>
      <c r="Q62" s="157"/>
      <c r="R62" s="157"/>
      <c r="S62" s="157"/>
    </row>
    <row r="63" spans="6:19" x14ac:dyDescent="0.3">
      <c r="F63" s="157"/>
      <c r="G63" s="157"/>
      <c r="H63" s="157"/>
      <c r="I63" s="157"/>
      <c r="J63" s="157"/>
      <c r="K63" s="157"/>
      <c r="L63" s="157"/>
      <c r="M63" s="157"/>
      <c r="N63" s="157"/>
      <c r="O63" s="161"/>
      <c r="P63" s="157"/>
      <c r="Q63" s="157"/>
      <c r="R63" s="157"/>
      <c r="S63" s="157"/>
    </row>
    <row r="64" spans="6:19" x14ac:dyDescent="0.3">
      <c r="F64" s="157"/>
      <c r="G64" s="157"/>
      <c r="H64" s="157"/>
      <c r="I64" s="157"/>
      <c r="J64" s="157"/>
      <c r="K64" s="157"/>
      <c r="L64" s="157"/>
      <c r="M64" s="157"/>
      <c r="N64" s="157"/>
      <c r="O64" s="161"/>
      <c r="P64" s="157"/>
      <c r="Q64" s="157"/>
      <c r="R64" s="157"/>
      <c r="S64" s="157"/>
    </row>
    <row r="65" spans="6:19" x14ac:dyDescent="0.3">
      <c r="F65" s="157"/>
      <c r="G65" s="157"/>
      <c r="H65" s="157"/>
      <c r="I65" s="157"/>
      <c r="J65" s="157"/>
      <c r="K65" s="157"/>
      <c r="L65" s="157"/>
      <c r="M65" s="157"/>
      <c r="N65" s="157"/>
      <c r="O65" s="161"/>
      <c r="P65" s="157"/>
      <c r="Q65" s="157"/>
      <c r="R65" s="157"/>
      <c r="S65" s="157"/>
    </row>
    <row r="66" spans="6:19" x14ac:dyDescent="0.3">
      <c r="F66" s="157"/>
      <c r="G66" s="157"/>
      <c r="H66" s="157"/>
      <c r="I66" s="157"/>
      <c r="J66" s="157"/>
      <c r="K66" s="157"/>
      <c r="L66" s="157"/>
      <c r="M66" s="157"/>
      <c r="N66" s="157"/>
      <c r="O66" s="161"/>
      <c r="P66" s="157"/>
      <c r="Q66" s="157"/>
      <c r="R66" s="157"/>
      <c r="S66" s="157"/>
    </row>
    <row r="67" spans="6:19" x14ac:dyDescent="0.3">
      <c r="F67" s="157"/>
      <c r="G67" s="157"/>
      <c r="H67" s="157"/>
      <c r="I67" s="157"/>
      <c r="J67" s="157"/>
      <c r="K67" s="157"/>
      <c r="L67" s="157"/>
      <c r="M67" s="157"/>
      <c r="N67" s="157"/>
      <c r="O67" s="161"/>
      <c r="P67" s="157"/>
      <c r="Q67" s="157"/>
      <c r="R67" s="157"/>
      <c r="S67" s="157"/>
    </row>
    <row r="68" spans="6:19" x14ac:dyDescent="0.3">
      <c r="F68" s="157"/>
      <c r="G68" s="157"/>
      <c r="H68" s="157"/>
      <c r="I68" s="157"/>
      <c r="J68" s="157"/>
      <c r="K68" s="157"/>
      <c r="L68" s="157"/>
      <c r="M68" s="157"/>
      <c r="N68" s="157"/>
      <c r="O68" s="161"/>
      <c r="P68" s="157"/>
      <c r="Q68" s="157"/>
      <c r="R68" s="157"/>
      <c r="S68" s="157"/>
    </row>
    <row r="69" spans="6:19" x14ac:dyDescent="0.3">
      <c r="F69" s="157"/>
      <c r="G69" s="157"/>
      <c r="H69" s="157"/>
      <c r="I69" s="157"/>
      <c r="J69" s="157"/>
      <c r="K69" s="157"/>
      <c r="L69" s="157"/>
      <c r="M69" s="157"/>
      <c r="N69" s="157"/>
      <c r="O69" s="161"/>
      <c r="P69" s="157"/>
      <c r="Q69" s="157"/>
      <c r="R69" s="157"/>
      <c r="S69" s="157"/>
    </row>
    <row r="70" spans="6:19" x14ac:dyDescent="0.3">
      <c r="F70" s="157"/>
      <c r="G70" s="157"/>
      <c r="H70" s="157"/>
      <c r="I70" s="157"/>
      <c r="J70" s="157"/>
      <c r="K70" s="157"/>
      <c r="L70" s="157"/>
      <c r="M70" s="157"/>
      <c r="N70" s="157"/>
      <c r="O70" s="161"/>
      <c r="P70" s="157"/>
      <c r="Q70" s="157"/>
      <c r="R70" s="157"/>
      <c r="S70" s="157"/>
    </row>
    <row r="71" spans="6:19" x14ac:dyDescent="0.3">
      <c r="F71" s="157"/>
      <c r="G71" s="157"/>
      <c r="H71" s="157"/>
      <c r="I71" s="157"/>
      <c r="J71" s="157"/>
      <c r="K71" s="157"/>
      <c r="L71" s="157"/>
      <c r="M71" s="157"/>
      <c r="N71" s="157"/>
      <c r="O71" s="161"/>
      <c r="P71" s="157"/>
      <c r="Q71" s="157"/>
      <c r="R71" s="157"/>
      <c r="S71" s="157"/>
    </row>
    <row r="72" spans="6:19" x14ac:dyDescent="0.3">
      <c r="F72" s="157"/>
      <c r="G72" s="157"/>
      <c r="H72" s="157"/>
      <c r="I72" s="157"/>
      <c r="J72" s="157"/>
      <c r="K72" s="157"/>
      <c r="L72" s="157"/>
      <c r="M72" s="157"/>
      <c r="N72" s="157"/>
      <c r="O72" s="161"/>
      <c r="P72" s="157"/>
      <c r="Q72" s="157"/>
      <c r="R72" s="157"/>
      <c r="S72" s="157"/>
    </row>
  </sheetData>
  <mergeCells count="28">
    <mergeCell ref="U5:V6"/>
    <mergeCell ref="J6:J7"/>
    <mergeCell ref="G6:G7"/>
    <mergeCell ref="L5:L7"/>
    <mergeCell ref="Q5:Q7"/>
    <mergeCell ref="S6:S7"/>
    <mergeCell ref="A8:C11"/>
    <mergeCell ref="A12:C15"/>
    <mergeCell ref="A16:C19"/>
    <mergeCell ref="E5:E7"/>
    <mergeCell ref="A5:C7"/>
    <mergeCell ref="D5:D7"/>
    <mergeCell ref="A20:C23"/>
    <mergeCell ref="B2:T2"/>
    <mergeCell ref="P6:P7"/>
    <mergeCell ref="M6:M7"/>
    <mergeCell ref="N6:N7"/>
    <mergeCell ref="O6:O7"/>
    <mergeCell ref="F6:F7"/>
    <mergeCell ref="B3:P3"/>
    <mergeCell ref="K6:K7"/>
    <mergeCell ref="T6:T7"/>
    <mergeCell ref="H6:H7"/>
    <mergeCell ref="I6:I7"/>
    <mergeCell ref="F5:K5"/>
    <mergeCell ref="R5:T5"/>
    <mergeCell ref="R6:R7"/>
    <mergeCell ref="M5:P5"/>
  </mergeCells>
  <phoneticPr fontId="23" type="noConversion"/>
  <printOptions horizontalCentered="1"/>
  <pageMargins left="0.19685039370078741" right="0.19685039370078741" top="0.35433070866141736" bottom="0.27559055118110237" header="0.15748031496062992" footer="0.15748031496062992"/>
  <pageSetup paperSize="8" scale="76" orientation="landscape" r:id="rId1"/>
  <headerFooter alignWithMargins="0">
    <oddHeader xml:space="preserve">&amp;L 3. sz. melléklet a ........   önkormányzati rendelethez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F3F3-DA15-4E03-966C-6520C8E69E26}">
  <sheetPr>
    <tabColor rgb="FF92D050"/>
    <pageSetUpPr fitToPage="1"/>
  </sheetPr>
  <dimension ref="A1:W72"/>
  <sheetViews>
    <sheetView zoomScaleNormal="100" zoomScaleSheetLayoutView="100" workbookViewId="0">
      <selection activeCell="B3" sqref="B3:P3"/>
    </sheetView>
  </sheetViews>
  <sheetFormatPr defaultRowHeight="17.25" x14ac:dyDescent="0.3"/>
  <cols>
    <col min="1" max="1" width="14.5703125" style="156" customWidth="1"/>
    <col min="2" max="2" width="10.42578125" style="157" customWidth="1"/>
    <col min="3" max="3" width="10.28515625" style="156" customWidth="1"/>
    <col min="4" max="4" width="13.85546875" style="158" customWidth="1"/>
    <col min="5" max="5" width="14.85546875" style="158" customWidth="1"/>
    <col min="6" max="6" width="12.5703125" style="156" customWidth="1"/>
    <col min="7" max="7" width="12.42578125" style="156" customWidth="1"/>
    <col min="8" max="8" width="14.85546875" style="156" customWidth="1"/>
    <col min="9" max="9" width="11.85546875" style="156" customWidth="1"/>
    <col min="10" max="10" width="12" style="156" customWidth="1"/>
    <col min="11" max="11" width="12.85546875" style="156" customWidth="1"/>
    <col min="12" max="12" width="15.7109375" style="156" customWidth="1"/>
    <col min="13" max="13" width="12.42578125" style="156" customWidth="1"/>
    <col min="14" max="14" width="15.140625" style="156" customWidth="1"/>
    <col min="15" max="15" width="15.28515625" style="159" customWidth="1"/>
    <col min="16" max="17" width="16.42578125" style="156" customWidth="1"/>
    <col min="18" max="19" width="12.7109375" style="156" customWidth="1"/>
    <col min="20" max="20" width="18.42578125" style="156" customWidth="1"/>
    <col min="21" max="21" width="16.42578125" style="156" customWidth="1"/>
    <col min="22" max="22" width="13.85546875" style="156" customWidth="1"/>
    <col min="23" max="23" width="11" style="156" bestFit="1" customWidth="1"/>
    <col min="24" max="16384" width="9.140625" style="156"/>
  </cols>
  <sheetData>
    <row r="1" spans="1:22" ht="10.5" customHeight="1" x14ac:dyDescent="0.3"/>
    <row r="2" spans="1:22" ht="15.75" customHeight="1" x14ac:dyDescent="0.3">
      <c r="B2" s="465" t="s">
        <v>477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</row>
    <row r="3" spans="1:22" ht="12.75" customHeight="1" x14ac:dyDescent="0.3"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191"/>
      <c r="R3" s="191"/>
      <c r="S3" s="191"/>
    </row>
    <row r="4" spans="1:22" ht="23.25" customHeight="1" thickBot="1" x14ac:dyDescent="0.35">
      <c r="N4" s="158"/>
      <c r="O4" s="160"/>
      <c r="P4" s="160"/>
      <c r="Q4" s="160"/>
      <c r="R4" s="160"/>
      <c r="S4" s="160"/>
      <c r="T4" s="160"/>
      <c r="V4" s="160" t="s">
        <v>257</v>
      </c>
    </row>
    <row r="5" spans="1:22" ht="21.75" customHeight="1" x14ac:dyDescent="0.3">
      <c r="A5" s="503" t="s">
        <v>77</v>
      </c>
      <c r="B5" s="504"/>
      <c r="C5" s="505"/>
      <c r="D5" s="512"/>
      <c r="E5" s="500" t="s">
        <v>65</v>
      </c>
      <c r="F5" s="481" t="s">
        <v>136</v>
      </c>
      <c r="G5" s="482"/>
      <c r="H5" s="482"/>
      <c r="I5" s="482"/>
      <c r="J5" s="482"/>
      <c r="K5" s="483"/>
      <c r="L5" s="500" t="s">
        <v>68</v>
      </c>
      <c r="M5" s="489" t="s">
        <v>137</v>
      </c>
      <c r="N5" s="482"/>
      <c r="O5" s="482"/>
      <c r="P5" s="483"/>
      <c r="Q5" s="500" t="s">
        <v>126</v>
      </c>
      <c r="R5" s="484" t="s">
        <v>127</v>
      </c>
      <c r="S5" s="485"/>
      <c r="T5" s="523"/>
      <c r="U5" s="515" t="s">
        <v>82</v>
      </c>
      <c r="V5" s="516"/>
    </row>
    <row r="6" spans="1:22" ht="12" customHeight="1" x14ac:dyDescent="0.3">
      <c r="A6" s="506"/>
      <c r="B6" s="507"/>
      <c r="C6" s="508"/>
      <c r="D6" s="513"/>
      <c r="E6" s="501"/>
      <c r="F6" s="474" t="s">
        <v>138</v>
      </c>
      <c r="G6" s="472" t="s">
        <v>140</v>
      </c>
      <c r="H6" s="472" t="s">
        <v>139</v>
      </c>
      <c r="I6" s="472" t="s">
        <v>28</v>
      </c>
      <c r="J6" s="472" t="s">
        <v>27</v>
      </c>
      <c r="K6" s="477" t="s">
        <v>79</v>
      </c>
      <c r="L6" s="501"/>
      <c r="M6" s="468" t="s">
        <v>130</v>
      </c>
      <c r="N6" s="470" t="s">
        <v>129</v>
      </c>
      <c r="O6" s="472" t="s">
        <v>460</v>
      </c>
      <c r="P6" s="466" t="s">
        <v>110</v>
      </c>
      <c r="Q6" s="519"/>
      <c r="R6" s="487" t="s">
        <v>244</v>
      </c>
      <c r="S6" s="521" t="s">
        <v>459</v>
      </c>
      <c r="T6" s="477" t="s">
        <v>111</v>
      </c>
      <c r="U6" s="517"/>
      <c r="V6" s="518"/>
    </row>
    <row r="7" spans="1:22" ht="57" customHeight="1" thickBot="1" x14ac:dyDescent="0.35">
      <c r="A7" s="509"/>
      <c r="B7" s="510"/>
      <c r="C7" s="511"/>
      <c r="D7" s="514"/>
      <c r="E7" s="502"/>
      <c r="F7" s="475"/>
      <c r="G7" s="473"/>
      <c r="H7" s="473"/>
      <c r="I7" s="473"/>
      <c r="J7" s="473"/>
      <c r="K7" s="478"/>
      <c r="L7" s="502"/>
      <c r="M7" s="469"/>
      <c r="N7" s="471"/>
      <c r="O7" s="473"/>
      <c r="P7" s="467"/>
      <c r="Q7" s="520"/>
      <c r="R7" s="488"/>
      <c r="S7" s="522"/>
      <c r="T7" s="478"/>
      <c r="U7" s="348" t="s">
        <v>55</v>
      </c>
      <c r="V7" s="349" t="s">
        <v>24</v>
      </c>
    </row>
    <row r="8" spans="1:22" s="217" customFormat="1" ht="21" customHeight="1" x14ac:dyDescent="0.3">
      <c r="A8" s="497" t="s">
        <v>474</v>
      </c>
      <c r="B8" s="530"/>
      <c r="C8" s="531"/>
      <c r="D8" s="350" t="s">
        <v>80</v>
      </c>
      <c r="E8" s="310"/>
      <c r="F8" s="314"/>
      <c r="G8" s="315"/>
      <c r="H8" s="315"/>
      <c r="I8" s="316"/>
      <c r="J8" s="316"/>
      <c r="K8" s="317"/>
      <c r="L8" s="332"/>
      <c r="M8" s="338"/>
      <c r="N8" s="315"/>
      <c r="O8" s="315"/>
      <c r="P8" s="339"/>
      <c r="Q8" s="332"/>
      <c r="R8" s="338"/>
      <c r="S8" s="315"/>
      <c r="T8" s="344"/>
      <c r="U8" s="356">
        <f>+E8+L8+Q8</f>
        <v>0</v>
      </c>
      <c r="V8" s="304">
        <f>+F8+G8+H8+I8+J8+K8+M8+N8+O8+P8+R8+S8+T8</f>
        <v>0</v>
      </c>
    </row>
    <row r="9" spans="1:22" s="217" customFormat="1" ht="21" customHeight="1" x14ac:dyDescent="0.3">
      <c r="A9" s="493"/>
      <c r="B9" s="491"/>
      <c r="C9" s="525"/>
      <c r="D9" s="351" t="s">
        <v>161</v>
      </c>
      <c r="E9" s="295"/>
      <c r="F9" s="318"/>
      <c r="G9" s="275"/>
      <c r="H9" s="275"/>
      <c r="I9" s="291"/>
      <c r="J9" s="291"/>
      <c r="K9" s="284"/>
      <c r="L9" s="333"/>
      <c r="M9" s="340"/>
      <c r="N9" s="275"/>
      <c r="O9" s="275"/>
      <c r="P9" s="341"/>
      <c r="Q9" s="333"/>
      <c r="R9" s="340"/>
      <c r="S9" s="291"/>
      <c r="T9" s="276"/>
      <c r="U9" s="357">
        <f t="shared" ref="U9:U22" si="0">+E9+L9+Q9</f>
        <v>0</v>
      </c>
      <c r="V9" s="305">
        <f t="shared" ref="V9:V22" si="1">+F9+G9+H9+I9+J9+K9+M9+N9+O9+P9+R9+S9+T9</f>
        <v>0</v>
      </c>
    </row>
    <row r="10" spans="1:22" s="217" customFormat="1" ht="21" customHeight="1" x14ac:dyDescent="0.3">
      <c r="A10" s="493"/>
      <c r="B10" s="491"/>
      <c r="C10" s="525"/>
      <c r="D10" s="352" t="s">
        <v>152</v>
      </c>
      <c r="E10" s="295"/>
      <c r="F10" s="318"/>
      <c r="G10" s="275"/>
      <c r="H10" s="275"/>
      <c r="I10" s="291"/>
      <c r="J10" s="291"/>
      <c r="K10" s="284"/>
      <c r="L10" s="333"/>
      <c r="M10" s="340"/>
      <c r="N10" s="275"/>
      <c r="O10" s="275"/>
      <c r="P10" s="341"/>
      <c r="Q10" s="333"/>
      <c r="R10" s="340"/>
      <c r="S10" s="291"/>
      <c r="T10" s="276"/>
      <c r="U10" s="357">
        <f t="shared" si="0"/>
        <v>0</v>
      </c>
      <c r="V10" s="305">
        <f t="shared" si="1"/>
        <v>0</v>
      </c>
    </row>
    <row r="11" spans="1:22" s="217" customFormat="1" ht="21" customHeight="1" thickBot="1" x14ac:dyDescent="0.35">
      <c r="A11" s="494"/>
      <c r="B11" s="495"/>
      <c r="C11" s="526"/>
      <c r="D11" s="353" t="s">
        <v>237</v>
      </c>
      <c r="E11" s="296"/>
      <c r="F11" s="319"/>
      <c r="G11" s="287"/>
      <c r="H11" s="287"/>
      <c r="I11" s="292"/>
      <c r="J11" s="293"/>
      <c r="K11" s="320"/>
      <c r="L11" s="311"/>
      <c r="M11" s="342"/>
      <c r="N11" s="278"/>
      <c r="O11" s="278"/>
      <c r="P11" s="285"/>
      <c r="Q11" s="311"/>
      <c r="R11" s="342"/>
      <c r="S11" s="292"/>
      <c r="T11" s="279"/>
      <c r="U11" s="358"/>
      <c r="V11" s="306"/>
    </row>
    <row r="12" spans="1:22" s="217" customFormat="1" ht="21" customHeight="1" x14ac:dyDescent="0.2">
      <c r="A12" s="497" t="s">
        <v>475</v>
      </c>
      <c r="B12" s="498"/>
      <c r="C12" s="524"/>
      <c r="D12" s="354" t="s">
        <v>80</v>
      </c>
      <c r="E12" s="297"/>
      <c r="F12" s="314"/>
      <c r="G12" s="280"/>
      <c r="H12" s="280"/>
      <c r="I12" s="280"/>
      <c r="J12" s="280"/>
      <c r="K12" s="281"/>
      <c r="L12" s="334"/>
      <c r="M12" s="314"/>
      <c r="N12" s="280"/>
      <c r="O12" s="280"/>
      <c r="P12" s="281"/>
      <c r="Q12" s="334"/>
      <c r="R12" s="314"/>
      <c r="S12" s="280"/>
      <c r="T12" s="281"/>
      <c r="U12" s="356">
        <f t="shared" si="0"/>
        <v>0</v>
      </c>
      <c r="V12" s="304">
        <f t="shared" si="1"/>
        <v>0</v>
      </c>
    </row>
    <row r="13" spans="1:22" s="217" customFormat="1" ht="21" customHeight="1" x14ac:dyDescent="0.2">
      <c r="A13" s="493"/>
      <c r="B13" s="491"/>
      <c r="C13" s="525"/>
      <c r="D13" s="351" t="s">
        <v>161</v>
      </c>
      <c r="E13" s="298"/>
      <c r="F13" s="318"/>
      <c r="G13" s="274"/>
      <c r="H13" s="274"/>
      <c r="I13" s="274"/>
      <c r="J13" s="274"/>
      <c r="K13" s="282"/>
      <c r="L13" s="335"/>
      <c r="M13" s="318"/>
      <c r="N13" s="274"/>
      <c r="O13" s="274"/>
      <c r="P13" s="282"/>
      <c r="Q13" s="335"/>
      <c r="R13" s="318"/>
      <c r="S13" s="274"/>
      <c r="T13" s="282"/>
      <c r="U13" s="357">
        <f t="shared" si="0"/>
        <v>0</v>
      </c>
      <c r="V13" s="305">
        <f t="shared" si="1"/>
        <v>0</v>
      </c>
    </row>
    <row r="14" spans="1:22" s="217" customFormat="1" ht="21" customHeight="1" x14ac:dyDescent="0.2">
      <c r="A14" s="493"/>
      <c r="B14" s="491"/>
      <c r="C14" s="525"/>
      <c r="D14" s="352" t="s">
        <v>152</v>
      </c>
      <c r="E14" s="298"/>
      <c r="F14" s="318"/>
      <c r="G14" s="274"/>
      <c r="H14" s="274"/>
      <c r="I14" s="274"/>
      <c r="J14" s="274"/>
      <c r="K14" s="282"/>
      <c r="L14" s="335"/>
      <c r="M14" s="318"/>
      <c r="N14" s="274"/>
      <c r="O14" s="274"/>
      <c r="P14" s="282"/>
      <c r="Q14" s="335"/>
      <c r="R14" s="318"/>
      <c r="S14" s="274"/>
      <c r="T14" s="282"/>
      <c r="U14" s="357">
        <f t="shared" si="0"/>
        <v>0</v>
      </c>
      <c r="V14" s="305">
        <f t="shared" si="1"/>
        <v>0</v>
      </c>
    </row>
    <row r="15" spans="1:22" s="217" customFormat="1" ht="21" customHeight="1" thickBot="1" x14ac:dyDescent="0.25">
      <c r="A15" s="494"/>
      <c r="B15" s="495"/>
      <c r="C15" s="526"/>
      <c r="D15" s="353" t="s">
        <v>237</v>
      </c>
      <c r="E15" s="321"/>
      <c r="F15" s="321"/>
      <c r="G15" s="292"/>
      <c r="H15" s="292"/>
      <c r="I15" s="292"/>
      <c r="J15" s="292"/>
      <c r="K15" s="322"/>
      <c r="L15" s="311"/>
      <c r="M15" s="321"/>
      <c r="N15" s="292"/>
      <c r="O15" s="277"/>
      <c r="P15" s="283"/>
      <c r="Q15" s="311"/>
      <c r="R15" s="321"/>
      <c r="S15" s="277"/>
      <c r="T15" s="322"/>
      <c r="U15" s="321"/>
      <c r="V15" s="322"/>
    </row>
    <row r="16" spans="1:22" s="217" customFormat="1" ht="21" customHeight="1" x14ac:dyDescent="0.2">
      <c r="A16" s="497" t="s">
        <v>476</v>
      </c>
      <c r="B16" s="498"/>
      <c r="C16" s="524"/>
      <c r="D16" s="350" t="s">
        <v>80</v>
      </c>
      <c r="E16" s="297">
        <v>0</v>
      </c>
      <c r="F16" s="314">
        <v>104500</v>
      </c>
      <c r="G16" s="280">
        <v>14820</v>
      </c>
      <c r="H16" s="280">
        <v>10995</v>
      </c>
      <c r="I16" s="280"/>
      <c r="J16" s="280"/>
      <c r="K16" s="281"/>
      <c r="L16" s="334"/>
      <c r="M16" s="314"/>
      <c r="N16" s="280">
        <v>6500</v>
      </c>
      <c r="O16" s="280"/>
      <c r="P16" s="281"/>
      <c r="Q16" s="334">
        <v>136815</v>
      </c>
      <c r="R16" s="314"/>
      <c r="S16" s="280"/>
      <c r="T16" s="281"/>
      <c r="U16" s="356">
        <f t="shared" si="0"/>
        <v>136815</v>
      </c>
      <c r="V16" s="304">
        <f t="shared" si="1"/>
        <v>136815</v>
      </c>
    </row>
    <row r="17" spans="1:23" s="217" customFormat="1" ht="21" customHeight="1" x14ac:dyDescent="0.2">
      <c r="A17" s="493"/>
      <c r="B17" s="491"/>
      <c r="C17" s="525"/>
      <c r="D17" s="352" t="s">
        <v>155</v>
      </c>
      <c r="E17" s="298">
        <v>140</v>
      </c>
      <c r="F17" s="318">
        <v>111233</v>
      </c>
      <c r="G17" s="274">
        <v>15688</v>
      </c>
      <c r="H17" s="274">
        <v>11075</v>
      </c>
      <c r="I17" s="274"/>
      <c r="J17" s="274"/>
      <c r="K17" s="282"/>
      <c r="L17" s="335"/>
      <c r="M17" s="318"/>
      <c r="N17" s="274">
        <v>6500</v>
      </c>
      <c r="O17" s="274"/>
      <c r="P17" s="282"/>
      <c r="Q17" s="335">
        <v>144356</v>
      </c>
      <c r="R17" s="318"/>
      <c r="S17" s="274"/>
      <c r="T17" s="284"/>
      <c r="U17" s="357">
        <f t="shared" si="0"/>
        <v>144496</v>
      </c>
      <c r="V17" s="305">
        <f t="shared" si="1"/>
        <v>144496</v>
      </c>
    </row>
    <row r="18" spans="1:23" s="217" customFormat="1" ht="21" customHeight="1" x14ac:dyDescent="0.2">
      <c r="A18" s="493"/>
      <c r="B18" s="491"/>
      <c r="C18" s="525"/>
      <c r="D18" s="352" t="s">
        <v>152</v>
      </c>
      <c r="E18" s="298">
        <v>140</v>
      </c>
      <c r="F18" s="318">
        <v>106281</v>
      </c>
      <c r="G18" s="274">
        <v>13872</v>
      </c>
      <c r="H18" s="274">
        <v>8744</v>
      </c>
      <c r="I18" s="274"/>
      <c r="J18" s="274"/>
      <c r="K18" s="282"/>
      <c r="L18" s="335"/>
      <c r="M18" s="318"/>
      <c r="N18" s="274">
        <v>5419</v>
      </c>
      <c r="O18" s="274"/>
      <c r="P18" s="282"/>
      <c r="Q18" s="335">
        <v>135369</v>
      </c>
      <c r="R18" s="318"/>
      <c r="S18" s="274"/>
      <c r="T18" s="284"/>
      <c r="U18" s="357">
        <f t="shared" si="0"/>
        <v>135509</v>
      </c>
      <c r="V18" s="305">
        <f t="shared" si="1"/>
        <v>134316</v>
      </c>
    </row>
    <row r="19" spans="1:23" s="217" customFormat="1" ht="21" customHeight="1" thickBot="1" x14ac:dyDescent="0.35">
      <c r="A19" s="494"/>
      <c r="B19" s="495"/>
      <c r="C19" s="526"/>
      <c r="D19" s="353" t="s">
        <v>237</v>
      </c>
      <c r="E19" s="321">
        <f t="shared" ref="E19:H19" si="2">+E18/E17</f>
        <v>1</v>
      </c>
      <c r="F19" s="321">
        <f t="shared" si="2"/>
        <v>0.95548083752123925</v>
      </c>
      <c r="G19" s="292">
        <f t="shared" si="2"/>
        <v>0.88424273329933711</v>
      </c>
      <c r="H19" s="292">
        <f t="shared" si="2"/>
        <v>0.78952595936794578</v>
      </c>
      <c r="I19" s="277"/>
      <c r="J19" s="277"/>
      <c r="K19" s="285"/>
      <c r="L19" s="336"/>
      <c r="M19" s="342"/>
      <c r="N19" s="292">
        <f t="shared" ref="N19" si="3">+N18/N17</f>
        <v>0.83369230769230773</v>
      </c>
      <c r="O19" s="278"/>
      <c r="P19" s="285"/>
      <c r="Q19" s="311">
        <f t="shared" ref="Q19" si="4">+Q18/Q17</f>
        <v>0.93774418797971681</v>
      </c>
      <c r="R19" s="342"/>
      <c r="S19" s="278"/>
      <c r="T19" s="285"/>
      <c r="U19" s="359">
        <f t="shared" ref="U19:V19" si="5">(U18/U17)</f>
        <v>0.93780450669914739</v>
      </c>
      <c r="V19" s="331">
        <f t="shared" si="5"/>
        <v>0.92954822278817406</v>
      </c>
    </row>
    <row r="20" spans="1:23" ht="19.5" customHeight="1" x14ac:dyDescent="0.3">
      <c r="A20" s="459" t="s">
        <v>128</v>
      </c>
      <c r="B20" s="460"/>
      <c r="C20" s="527"/>
      <c r="D20" s="351" t="s">
        <v>78</v>
      </c>
      <c r="E20" s="324">
        <f t="shared" ref="E20" si="6">+E8+E12+E16</f>
        <v>0</v>
      </c>
      <c r="F20" s="324">
        <f t="shared" ref="F20:H22" si="7">+F8+F12+F16</f>
        <v>104500</v>
      </c>
      <c r="G20" s="325">
        <f t="shared" si="7"/>
        <v>14820</v>
      </c>
      <c r="H20" s="325">
        <f t="shared" si="7"/>
        <v>10995</v>
      </c>
      <c r="I20" s="325"/>
      <c r="J20" s="325"/>
      <c r="K20" s="326"/>
      <c r="L20" s="313"/>
      <c r="M20" s="324"/>
      <c r="N20" s="325">
        <f t="shared" ref="N20" si="8">+N8+N12+N16</f>
        <v>6500</v>
      </c>
      <c r="O20" s="325"/>
      <c r="P20" s="326"/>
      <c r="Q20" s="313">
        <f t="shared" ref="Q20:Q22" si="9">+Q8+Q12+Q16</f>
        <v>136815</v>
      </c>
      <c r="R20" s="324"/>
      <c r="S20" s="325"/>
      <c r="T20" s="326"/>
      <c r="U20" s="356">
        <f t="shared" si="0"/>
        <v>136815</v>
      </c>
      <c r="V20" s="304">
        <f t="shared" si="1"/>
        <v>136815</v>
      </c>
      <c r="W20" s="294"/>
    </row>
    <row r="21" spans="1:23" ht="19.5" customHeight="1" x14ac:dyDescent="0.3">
      <c r="A21" s="461"/>
      <c r="B21" s="462"/>
      <c r="C21" s="528"/>
      <c r="D21" s="351" t="s">
        <v>161</v>
      </c>
      <c r="E21" s="327">
        <f t="shared" ref="E21" si="10">+E9+E13+E17</f>
        <v>140</v>
      </c>
      <c r="F21" s="327">
        <f t="shared" si="7"/>
        <v>111233</v>
      </c>
      <c r="G21" s="290">
        <f t="shared" si="7"/>
        <v>15688</v>
      </c>
      <c r="H21" s="290">
        <f t="shared" si="7"/>
        <v>11075</v>
      </c>
      <c r="I21" s="290"/>
      <c r="J21" s="290"/>
      <c r="K21" s="328"/>
      <c r="L21" s="299"/>
      <c r="M21" s="327"/>
      <c r="N21" s="290">
        <f t="shared" ref="N21" si="11">+N9+N13+N17</f>
        <v>6500</v>
      </c>
      <c r="O21" s="290"/>
      <c r="P21" s="328"/>
      <c r="Q21" s="299">
        <f t="shared" si="9"/>
        <v>144356</v>
      </c>
      <c r="R21" s="327"/>
      <c r="S21" s="290"/>
      <c r="T21" s="328"/>
      <c r="U21" s="357">
        <f t="shared" si="0"/>
        <v>144496</v>
      </c>
      <c r="V21" s="305">
        <f t="shared" si="1"/>
        <v>144496</v>
      </c>
      <c r="W21" s="294"/>
    </row>
    <row r="22" spans="1:23" ht="19.5" customHeight="1" x14ac:dyDescent="0.3">
      <c r="A22" s="461"/>
      <c r="B22" s="462"/>
      <c r="C22" s="528"/>
      <c r="D22" s="351" t="s">
        <v>152</v>
      </c>
      <c r="E22" s="327">
        <f t="shared" ref="E22" si="12">+E10+E14+E18</f>
        <v>140</v>
      </c>
      <c r="F22" s="327">
        <f t="shared" si="7"/>
        <v>106281</v>
      </c>
      <c r="G22" s="290">
        <f t="shared" si="7"/>
        <v>13872</v>
      </c>
      <c r="H22" s="290">
        <f t="shared" si="7"/>
        <v>8744</v>
      </c>
      <c r="I22" s="290"/>
      <c r="J22" s="290"/>
      <c r="K22" s="328"/>
      <c r="L22" s="299"/>
      <c r="M22" s="327"/>
      <c r="N22" s="290">
        <f t="shared" ref="N22" si="13">+N10+N14+N18</f>
        <v>5419</v>
      </c>
      <c r="O22" s="290"/>
      <c r="P22" s="328"/>
      <c r="Q22" s="299">
        <f t="shared" si="9"/>
        <v>135369</v>
      </c>
      <c r="R22" s="327"/>
      <c r="S22" s="290"/>
      <c r="T22" s="328"/>
      <c r="U22" s="357">
        <f t="shared" si="0"/>
        <v>135509</v>
      </c>
      <c r="V22" s="305">
        <f t="shared" si="1"/>
        <v>134316</v>
      </c>
      <c r="W22" s="294"/>
    </row>
    <row r="23" spans="1:23" ht="19.5" customHeight="1" thickBot="1" x14ac:dyDescent="0.35">
      <c r="A23" s="463"/>
      <c r="B23" s="464"/>
      <c r="C23" s="529"/>
      <c r="D23" s="355" t="s">
        <v>237</v>
      </c>
      <c r="E23" s="329">
        <f t="shared" ref="E23" si="14">(E22/E21)</f>
        <v>1</v>
      </c>
      <c r="F23" s="329">
        <f t="shared" ref="F23:V23" si="15">(F22/F21)</f>
        <v>0.95548083752123925</v>
      </c>
      <c r="G23" s="330">
        <f t="shared" si="15"/>
        <v>0.88424273329933711</v>
      </c>
      <c r="H23" s="330">
        <f t="shared" si="15"/>
        <v>0.78952595936794578</v>
      </c>
      <c r="I23" s="330"/>
      <c r="J23" s="330"/>
      <c r="K23" s="331"/>
      <c r="L23" s="337"/>
      <c r="M23" s="329"/>
      <c r="N23" s="330">
        <f t="shared" ref="N23" si="16">(N22/N21)</f>
        <v>0.83369230769230773</v>
      </c>
      <c r="O23" s="343"/>
      <c r="P23" s="331"/>
      <c r="Q23" s="337">
        <f t="shared" ref="Q23" si="17">(Q22/Q21)</f>
        <v>0.93774418797971681</v>
      </c>
      <c r="R23" s="329"/>
      <c r="S23" s="330"/>
      <c r="T23" s="331"/>
      <c r="U23" s="359">
        <f t="shared" si="15"/>
        <v>0.93780450669914739</v>
      </c>
      <c r="V23" s="331">
        <f t="shared" si="15"/>
        <v>0.92954822278817406</v>
      </c>
    </row>
    <row r="24" spans="1:23" x14ac:dyDescent="0.3">
      <c r="F24" s="157"/>
      <c r="G24" s="157"/>
      <c r="H24" s="157"/>
      <c r="I24" s="157"/>
      <c r="J24" s="157"/>
      <c r="K24" s="157"/>
      <c r="L24" s="157"/>
      <c r="M24" s="157"/>
      <c r="N24" s="157"/>
      <c r="O24" s="161"/>
      <c r="P24" s="157"/>
      <c r="Q24" s="157"/>
      <c r="R24" s="157"/>
      <c r="S24" s="157"/>
    </row>
    <row r="25" spans="1:23" x14ac:dyDescent="0.3">
      <c r="F25" s="157"/>
      <c r="G25" s="157"/>
      <c r="H25" s="157"/>
      <c r="I25" s="157"/>
      <c r="J25" s="157"/>
      <c r="K25" s="157"/>
      <c r="L25" s="157"/>
      <c r="M25" s="157"/>
      <c r="N25" s="157"/>
      <c r="O25" s="161"/>
      <c r="P25" s="157"/>
      <c r="Q25" s="157"/>
      <c r="R25" s="157"/>
      <c r="S25" s="157"/>
      <c r="U25" s="294"/>
      <c r="V25" s="294"/>
    </row>
    <row r="26" spans="1:23" x14ac:dyDescent="0.3">
      <c r="F26" s="157"/>
      <c r="G26" s="157"/>
      <c r="H26" s="157"/>
      <c r="I26" s="157"/>
      <c r="J26" s="157"/>
      <c r="K26" s="157"/>
      <c r="L26" s="286"/>
      <c r="M26" s="157"/>
      <c r="N26" s="157"/>
      <c r="O26" s="161"/>
      <c r="P26" s="157"/>
      <c r="Q26" s="157"/>
      <c r="R26" s="157"/>
      <c r="S26" s="157"/>
      <c r="U26" s="294"/>
      <c r="V26" s="294"/>
    </row>
    <row r="27" spans="1:23" x14ac:dyDescent="0.3">
      <c r="F27" s="157"/>
      <c r="G27" s="157"/>
      <c r="H27" s="157"/>
      <c r="I27" s="157"/>
      <c r="J27" s="157"/>
      <c r="K27" s="157"/>
      <c r="L27" s="157"/>
      <c r="M27" s="157"/>
      <c r="N27" s="157"/>
      <c r="O27" s="161"/>
      <c r="P27" s="157"/>
      <c r="Q27" s="157"/>
      <c r="R27" s="157"/>
      <c r="S27" s="157"/>
      <c r="U27" s="294"/>
      <c r="V27" s="294"/>
    </row>
    <row r="28" spans="1:23" x14ac:dyDescent="0.3">
      <c r="F28" s="157"/>
      <c r="G28" s="157"/>
      <c r="H28" s="157"/>
      <c r="I28" s="157"/>
      <c r="J28" s="157"/>
      <c r="K28" s="157"/>
      <c r="L28" s="157"/>
      <c r="M28" s="157"/>
      <c r="N28" s="157"/>
      <c r="O28" s="161"/>
      <c r="P28" s="157"/>
      <c r="Q28" s="157"/>
      <c r="R28" s="157"/>
      <c r="S28" s="157"/>
    </row>
    <row r="29" spans="1:23" x14ac:dyDescent="0.3">
      <c r="F29" s="157"/>
      <c r="G29" s="157"/>
      <c r="H29" s="157"/>
      <c r="I29" s="157"/>
      <c r="J29" s="157"/>
      <c r="K29" s="157"/>
      <c r="L29" s="157"/>
      <c r="M29" s="157"/>
      <c r="N29" s="157"/>
      <c r="O29" s="161"/>
      <c r="P29" s="157"/>
      <c r="Q29" s="157"/>
      <c r="R29" s="157"/>
      <c r="S29" s="157"/>
    </row>
    <row r="30" spans="1:23" x14ac:dyDescent="0.3">
      <c r="F30" s="157"/>
      <c r="G30" s="157"/>
      <c r="H30" s="157"/>
      <c r="I30" s="157"/>
      <c r="J30" s="157"/>
      <c r="K30" s="157"/>
      <c r="L30" s="157"/>
      <c r="M30" s="157"/>
      <c r="N30" s="157"/>
      <c r="O30" s="161"/>
      <c r="P30" s="157"/>
      <c r="Q30" s="157"/>
      <c r="R30" s="157"/>
      <c r="S30" s="157"/>
    </row>
    <row r="31" spans="1:23" x14ac:dyDescent="0.3">
      <c r="F31" s="157"/>
      <c r="G31" s="157"/>
      <c r="H31" s="157"/>
      <c r="I31" s="157"/>
      <c r="J31" s="157"/>
      <c r="K31" s="157"/>
      <c r="L31" s="157"/>
      <c r="M31" s="157"/>
      <c r="N31" s="157"/>
      <c r="O31" s="161"/>
      <c r="P31" s="157"/>
      <c r="Q31" s="157"/>
      <c r="R31" s="157"/>
      <c r="S31" s="157"/>
    </row>
    <row r="32" spans="1:23" x14ac:dyDescent="0.3">
      <c r="F32" s="157"/>
      <c r="G32" s="157"/>
      <c r="H32" s="157"/>
      <c r="I32" s="157"/>
      <c r="J32" s="157"/>
      <c r="K32" s="157"/>
      <c r="L32" s="157"/>
      <c r="M32" s="157"/>
      <c r="N32" s="157"/>
      <c r="O32" s="161"/>
      <c r="P32" s="157"/>
      <c r="Q32" s="157"/>
      <c r="R32" s="157"/>
      <c r="S32" s="157"/>
    </row>
    <row r="33" spans="6:19" x14ac:dyDescent="0.3">
      <c r="F33" s="157"/>
      <c r="G33" s="157"/>
      <c r="H33" s="157"/>
      <c r="I33" s="157"/>
      <c r="J33" s="157"/>
      <c r="K33" s="157"/>
      <c r="L33" s="157"/>
      <c r="M33" s="157"/>
      <c r="N33" s="157"/>
      <c r="O33" s="161"/>
      <c r="P33" s="157"/>
      <c r="Q33" s="157"/>
      <c r="R33" s="157"/>
      <c r="S33" s="157"/>
    </row>
    <row r="34" spans="6:19" x14ac:dyDescent="0.3">
      <c r="F34" s="157"/>
      <c r="G34" s="157"/>
      <c r="H34" s="157"/>
      <c r="I34" s="157"/>
      <c r="J34" s="157"/>
      <c r="K34" s="157"/>
      <c r="L34" s="157"/>
      <c r="M34" s="157"/>
      <c r="N34" s="157"/>
      <c r="O34" s="161"/>
      <c r="P34" s="157"/>
      <c r="Q34" s="157"/>
      <c r="R34" s="157"/>
      <c r="S34" s="157"/>
    </row>
    <row r="35" spans="6:19" x14ac:dyDescent="0.3">
      <c r="F35" s="157"/>
      <c r="G35" s="157"/>
      <c r="H35" s="157"/>
      <c r="I35" s="157"/>
      <c r="J35" s="157"/>
      <c r="K35" s="157"/>
      <c r="L35" s="157"/>
      <c r="M35" s="157"/>
      <c r="N35" s="157"/>
      <c r="O35" s="161"/>
      <c r="P35" s="157"/>
      <c r="Q35" s="157"/>
      <c r="R35" s="157"/>
      <c r="S35" s="157"/>
    </row>
    <row r="36" spans="6:19" x14ac:dyDescent="0.3">
      <c r="F36" s="157"/>
      <c r="G36" s="157"/>
      <c r="H36" s="157"/>
      <c r="I36" s="157"/>
      <c r="J36" s="157"/>
      <c r="K36" s="157"/>
      <c r="L36" s="157"/>
      <c r="M36" s="157"/>
      <c r="N36" s="157"/>
      <c r="O36" s="161"/>
      <c r="P36" s="157"/>
      <c r="Q36" s="157"/>
      <c r="R36" s="157"/>
      <c r="S36" s="157"/>
    </row>
    <row r="37" spans="6:19" x14ac:dyDescent="0.3">
      <c r="F37" s="157"/>
      <c r="G37" s="157"/>
      <c r="H37" s="157"/>
      <c r="I37" s="157"/>
      <c r="J37" s="157"/>
      <c r="K37" s="157"/>
      <c r="L37" s="157"/>
      <c r="M37" s="157"/>
      <c r="N37" s="157"/>
      <c r="O37" s="161"/>
      <c r="P37" s="157"/>
      <c r="Q37" s="157"/>
      <c r="R37" s="157"/>
      <c r="S37" s="157"/>
    </row>
    <row r="38" spans="6:19" x14ac:dyDescent="0.3">
      <c r="F38" s="157"/>
      <c r="G38" s="157"/>
      <c r="H38" s="157"/>
      <c r="I38" s="157"/>
      <c r="J38" s="157"/>
      <c r="K38" s="157"/>
      <c r="L38" s="157"/>
      <c r="M38" s="157"/>
      <c r="N38" s="157"/>
      <c r="O38" s="161"/>
      <c r="P38" s="157"/>
      <c r="Q38" s="157"/>
      <c r="R38" s="157"/>
      <c r="S38" s="157"/>
    </row>
    <row r="39" spans="6:19" x14ac:dyDescent="0.3">
      <c r="F39" s="157"/>
      <c r="G39" s="157"/>
      <c r="H39" s="157"/>
      <c r="I39" s="157"/>
      <c r="J39" s="157"/>
      <c r="K39" s="157"/>
      <c r="L39" s="157"/>
      <c r="M39" s="157"/>
      <c r="N39" s="157"/>
      <c r="O39" s="161"/>
      <c r="P39" s="157"/>
      <c r="Q39" s="157"/>
      <c r="R39" s="157"/>
      <c r="S39" s="157"/>
    </row>
    <row r="40" spans="6:19" x14ac:dyDescent="0.3">
      <c r="F40" s="157"/>
      <c r="G40" s="157"/>
      <c r="H40" s="157"/>
      <c r="I40" s="157"/>
      <c r="J40" s="157"/>
      <c r="K40" s="157"/>
      <c r="L40" s="157"/>
      <c r="M40" s="157"/>
      <c r="N40" s="157"/>
      <c r="O40" s="161"/>
      <c r="P40" s="157"/>
      <c r="Q40" s="157"/>
      <c r="R40" s="157"/>
      <c r="S40" s="157"/>
    </row>
    <row r="41" spans="6:19" x14ac:dyDescent="0.3">
      <c r="F41" s="157"/>
      <c r="G41" s="157"/>
      <c r="H41" s="157"/>
      <c r="I41" s="157"/>
      <c r="J41" s="157"/>
      <c r="K41" s="157"/>
      <c r="L41" s="157"/>
      <c r="M41" s="157"/>
      <c r="N41" s="157"/>
      <c r="O41" s="161"/>
      <c r="P41" s="157"/>
      <c r="Q41" s="157"/>
      <c r="R41" s="157"/>
      <c r="S41" s="157"/>
    </row>
    <row r="42" spans="6:19" x14ac:dyDescent="0.3">
      <c r="F42" s="157"/>
      <c r="G42" s="157"/>
      <c r="H42" s="157"/>
      <c r="I42" s="157"/>
      <c r="J42" s="157"/>
      <c r="K42" s="157"/>
      <c r="L42" s="157"/>
      <c r="M42" s="157"/>
      <c r="N42" s="157"/>
      <c r="O42" s="161"/>
      <c r="P42" s="157"/>
      <c r="Q42" s="157"/>
      <c r="R42" s="157"/>
      <c r="S42" s="157"/>
    </row>
    <row r="43" spans="6:19" x14ac:dyDescent="0.3">
      <c r="F43" s="157"/>
      <c r="G43" s="157"/>
      <c r="H43" s="157"/>
      <c r="I43" s="157"/>
      <c r="J43" s="157"/>
      <c r="K43" s="157"/>
      <c r="L43" s="157"/>
      <c r="M43" s="157"/>
      <c r="N43" s="157"/>
      <c r="O43" s="161"/>
      <c r="P43" s="157"/>
      <c r="Q43" s="157"/>
      <c r="R43" s="157"/>
      <c r="S43" s="157"/>
    </row>
    <row r="44" spans="6:19" x14ac:dyDescent="0.3">
      <c r="F44" s="157"/>
      <c r="G44" s="157"/>
      <c r="H44" s="157"/>
      <c r="I44" s="157"/>
      <c r="J44" s="157"/>
      <c r="K44" s="157"/>
      <c r="L44" s="157"/>
      <c r="M44" s="157"/>
      <c r="N44" s="157"/>
      <c r="O44" s="161"/>
      <c r="P44" s="157"/>
      <c r="Q44" s="157"/>
      <c r="R44" s="157"/>
      <c r="S44" s="157"/>
    </row>
    <row r="45" spans="6:19" x14ac:dyDescent="0.3">
      <c r="F45" s="157"/>
      <c r="G45" s="157"/>
      <c r="H45" s="157"/>
      <c r="I45" s="157"/>
      <c r="J45" s="157"/>
      <c r="K45" s="157"/>
      <c r="L45" s="157"/>
      <c r="M45" s="157"/>
      <c r="N45" s="157"/>
      <c r="O45" s="161"/>
      <c r="P45" s="157"/>
      <c r="Q45" s="157"/>
      <c r="R45" s="157"/>
      <c r="S45" s="157"/>
    </row>
    <row r="46" spans="6:19" x14ac:dyDescent="0.3">
      <c r="F46" s="157"/>
      <c r="G46" s="157"/>
      <c r="H46" s="157"/>
      <c r="I46" s="157"/>
      <c r="J46" s="157"/>
      <c r="K46" s="157"/>
      <c r="L46" s="157"/>
      <c r="M46" s="157"/>
      <c r="N46" s="157"/>
      <c r="O46" s="161"/>
      <c r="P46" s="157"/>
      <c r="Q46" s="157"/>
      <c r="R46" s="157"/>
      <c r="S46" s="157"/>
    </row>
    <row r="47" spans="6:19" x14ac:dyDescent="0.3">
      <c r="F47" s="157"/>
      <c r="G47" s="157"/>
      <c r="H47" s="157"/>
      <c r="I47" s="157"/>
      <c r="J47" s="157"/>
      <c r="K47" s="157"/>
      <c r="L47" s="157"/>
      <c r="M47" s="157"/>
      <c r="N47" s="157"/>
      <c r="O47" s="161"/>
      <c r="P47" s="157"/>
      <c r="Q47" s="157"/>
      <c r="R47" s="157"/>
      <c r="S47" s="157"/>
    </row>
    <row r="48" spans="6:19" x14ac:dyDescent="0.3">
      <c r="F48" s="157"/>
      <c r="G48" s="157"/>
      <c r="H48" s="157"/>
      <c r="I48" s="157"/>
      <c r="J48" s="157"/>
      <c r="K48" s="157"/>
      <c r="L48" s="157"/>
      <c r="M48" s="157"/>
      <c r="N48" s="157"/>
      <c r="O48" s="161"/>
      <c r="P48" s="157"/>
      <c r="Q48" s="157"/>
      <c r="R48" s="157"/>
      <c r="S48" s="157"/>
    </row>
    <row r="49" spans="6:19" x14ac:dyDescent="0.3">
      <c r="F49" s="157"/>
      <c r="G49" s="157"/>
      <c r="H49" s="157"/>
      <c r="I49" s="157"/>
      <c r="J49" s="157"/>
      <c r="K49" s="157"/>
      <c r="L49" s="157"/>
      <c r="M49" s="157"/>
      <c r="N49" s="157"/>
      <c r="O49" s="161"/>
      <c r="P49" s="157"/>
      <c r="Q49" s="157"/>
      <c r="R49" s="157"/>
      <c r="S49" s="157"/>
    </row>
    <row r="50" spans="6:19" x14ac:dyDescent="0.3">
      <c r="F50" s="157"/>
      <c r="G50" s="157"/>
      <c r="H50" s="157"/>
      <c r="I50" s="157"/>
      <c r="J50" s="157"/>
      <c r="K50" s="157"/>
      <c r="L50" s="157"/>
      <c r="M50" s="157"/>
      <c r="N50" s="157"/>
      <c r="O50" s="161"/>
      <c r="P50" s="157"/>
      <c r="Q50" s="157"/>
      <c r="R50" s="157"/>
      <c r="S50" s="157"/>
    </row>
    <row r="51" spans="6:19" x14ac:dyDescent="0.3">
      <c r="F51" s="157"/>
      <c r="G51" s="157"/>
      <c r="H51" s="157"/>
      <c r="I51" s="157"/>
      <c r="J51" s="157"/>
      <c r="K51" s="157"/>
      <c r="L51" s="157"/>
      <c r="M51" s="157"/>
      <c r="N51" s="157"/>
      <c r="O51" s="161"/>
      <c r="P51" s="157"/>
      <c r="Q51" s="157"/>
      <c r="R51" s="157"/>
      <c r="S51" s="157"/>
    </row>
    <row r="52" spans="6:19" x14ac:dyDescent="0.3">
      <c r="F52" s="157"/>
      <c r="G52" s="157"/>
      <c r="H52" s="157"/>
      <c r="I52" s="157"/>
      <c r="J52" s="157"/>
      <c r="K52" s="157"/>
      <c r="L52" s="157"/>
      <c r="M52" s="157"/>
      <c r="N52" s="157"/>
      <c r="O52" s="161"/>
      <c r="P52" s="157"/>
      <c r="Q52" s="157"/>
      <c r="R52" s="157"/>
      <c r="S52" s="157"/>
    </row>
    <row r="53" spans="6:19" x14ac:dyDescent="0.3">
      <c r="F53" s="157"/>
      <c r="G53" s="157"/>
      <c r="H53" s="157"/>
      <c r="I53" s="157"/>
      <c r="J53" s="157"/>
      <c r="K53" s="157"/>
      <c r="L53" s="157"/>
      <c r="M53" s="157"/>
      <c r="N53" s="157"/>
      <c r="O53" s="161"/>
      <c r="P53" s="157"/>
      <c r="Q53" s="157"/>
      <c r="R53" s="157"/>
      <c r="S53" s="157"/>
    </row>
    <row r="54" spans="6:19" x14ac:dyDescent="0.3">
      <c r="F54" s="157"/>
      <c r="G54" s="157"/>
      <c r="H54" s="157"/>
      <c r="I54" s="157"/>
      <c r="J54" s="157"/>
      <c r="K54" s="157"/>
      <c r="L54" s="157"/>
      <c r="M54" s="157"/>
      <c r="N54" s="157"/>
      <c r="O54" s="161"/>
      <c r="P54" s="157"/>
      <c r="Q54" s="157"/>
      <c r="R54" s="157"/>
      <c r="S54" s="157"/>
    </row>
    <row r="55" spans="6:19" x14ac:dyDescent="0.3">
      <c r="F55" s="157"/>
      <c r="G55" s="157"/>
      <c r="H55" s="157"/>
      <c r="I55" s="157"/>
      <c r="J55" s="157"/>
      <c r="K55" s="157"/>
      <c r="L55" s="157"/>
      <c r="M55" s="157"/>
      <c r="N55" s="157"/>
      <c r="O55" s="161"/>
      <c r="P55" s="157"/>
      <c r="Q55" s="157"/>
      <c r="R55" s="157"/>
      <c r="S55" s="157"/>
    </row>
    <row r="56" spans="6:19" x14ac:dyDescent="0.3">
      <c r="F56" s="157"/>
      <c r="G56" s="157"/>
      <c r="H56" s="157"/>
      <c r="I56" s="157"/>
      <c r="J56" s="157"/>
      <c r="K56" s="157"/>
      <c r="L56" s="157"/>
      <c r="M56" s="157"/>
      <c r="N56" s="157"/>
      <c r="O56" s="161"/>
      <c r="P56" s="157"/>
      <c r="Q56" s="157"/>
      <c r="R56" s="157"/>
      <c r="S56" s="157"/>
    </row>
    <row r="57" spans="6:19" x14ac:dyDescent="0.3">
      <c r="F57" s="157"/>
      <c r="G57" s="157"/>
      <c r="H57" s="157"/>
      <c r="I57" s="157"/>
      <c r="J57" s="157"/>
      <c r="K57" s="157"/>
      <c r="L57" s="157"/>
      <c r="M57" s="157"/>
      <c r="N57" s="157"/>
      <c r="O57" s="161"/>
      <c r="P57" s="157"/>
      <c r="Q57" s="157"/>
      <c r="R57" s="157"/>
      <c r="S57" s="157"/>
    </row>
    <row r="58" spans="6:19" x14ac:dyDescent="0.3">
      <c r="F58" s="157"/>
      <c r="G58" s="157"/>
      <c r="H58" s="157"/>
      <c r="I58" s="157"/>
      <c r="J58" s="157"/>
      <c r="K58" s="157"/>
      <c r="L58" s="157"/>
      <c r="M58" s="157"/>
      <c r="N58" s="157"/>
      <c r="O58" s="161"/>
      <c r="P58" s="157"/>
      <c r="Q58" s="157"/>
      <c r="R58" s="157"/>
      <c r="S58" s="157"/>
    </row>
    <row r="59" spans="6:19" x14ac:dyDescent="0.3">
      <c r="F59" s="157"/>
      <c r="G59" s="157"/>
      <c r="H59" s="157"/>
      <c r="I59" s="157"/>
      <c r="J59" s="157"/>
      <c r="K59" s="157"/>
      <c r="L59" s="157"/>
      <c r="M59" s="157"/>
      <c r="N59" s="157"/>
      <c r="O59" s="161"/>
      <c r="P59" s="157"/>
      <c r="Q59" s="157"/>
      <c r="R59" s="157"/>
      <c r="S59" s="157"/>
    </row>
    <row r="60" spans="6:19" x14ac:dyDescent="0.3">
      <c r="F60" s="157"/>
      <c r="G60" s="157"/>
      <c r="H60" s="157"/>
      <c r="I60" s="157"/>
      <c r="J60" s="157"/>
      <c r="K60" s="157"/>
      <c r="L60" s="157"/>
      <c r="M60" s="157"/>
      <c r="N60" s="157"/>
      <c r="O60" s="161"/>
      <c r="P60" s="157"/>
      <c r="Q60" s="157"/>
      <c r="R60" s="157"/>
      <c r="S60" s="157"/>
    </row>
    <row r="61" spans="6:19" x14ac:dyDescent="0.3">
      <c r="F61" s="157"/>
      <c r="G61" s="157"/>
      <c r="H61" s="157"/>
      <c r="I61" s="157"/>
      <c r="J61" s="157"/>
      <c r="K61" s="157"/>
      <c r="L61" s="157"/>
      <c r="M61" s="157"/>
      <c r="N61" s="157"/>
      <c r="O61" s="161"/>
      <c r="P61" s="157"/>
      <c r="Q61" s="157"/>
      <c r="R61" s="157"/>
      <c r="S61" s="157"/>
    </row>
    <row r="62" spans="6:19" x14ac:dyDescent="0.3">
      <c r="F62" s="157"/>
      <c r="G62" s="157"/>
      <c r="H62" s="157"/>
      <c r="I62" s="157"/>
      <c r="J62" s="157"/>
      <c r="K62" s="157"/>
      <c r="L62" s="157"/>
      <c r="M62" s="157"/>
      <c r="N62" s="157"/>
      <c r="O62" s="161"/>
      <c r="P62" s="157"/>
      <c r="Q62" s="157"/>
      <c r="R62" s="157"/>
      <c r="S62" s="157"/>
    </row>
    <row r="63" spans="6:19" x14ac:dyDescent="0.3">
      <c r="F63" s="157"/>
      <c r="G63" s="157"/>
      <c r="H63" s="157"/>
      <c r="I63" s="157"/>
      <c r="J63" s="157"/>
      <c r="K63" s="157"/>
      <c r="L63" s="157"/>
      <c r="M63" s="157"/>
      <c r="N63" s="157"/>
      <c r="O63" s="161"/>
      <c r="P63" s="157"/>
      <c r="Q63" s="157"/>
      <c r="R63" s="157"/>
      <c r="S63" s="157"/>
    </row>
    <row r="64" spans="6:19" x14ac:dyDescent="0.3">
      <c r="F64" s="157"/>
      <c r="G64" s="157"/>
      <c r="H64" s="157"/>
      <c r="I64" s="157"/>
      <c r="J64" s="157"/>
      <c r="K64" s="157"/>
      <c r="L64" s="157"/>
      <c r="M64" s="157"/>
      <c r="N64" s="157"/>
      <c r="O64" s="161"/>
      <c r="P64" s="157"/>
      <c r="Q64" s="157"/>
      <c r="R64" s="157"/>
      <c r="S64" s="157"/>
    </row>
    <row r="65" spans="6:19" x14ac:dyDescent="0.3">
      <c r="F65" s="157"/>
      <c r="G65" s="157"/>
      <c r="H65" s="157"/>
      <c r="I65" s="157"/>
      <c r="J65" s="157"/>
      <c r="K65" s="157"/>
      <c r="L65" s="157"/>
      <c r="M65" s="157"/>
      <c r="N65" s="157"/>
      <c r="O65" s="161"/>
      <c r="P65" s="157"/>
      <c r="Q65" s="157"/>
      <c r="R65" s="157"/>
      <c r="S65" s="157"/>
    </row>
    <row r="66" spans="6:19" x14ac:dyDescent="0.3">
      <c r="F66" s="157"/>
      <c r="G66" s="157"/>
      <c r="H66" s="157"/>
      <c r="I66" s="157"/>
      <c r="J66" s="157"/>
      <c r="K66" s="157"/>
      <c r="L66" s="157"/>
      <c r="M66" s="157"/>
      <c r="N66" s="157"/>
      <c r="O66" s="161"/>
      <c r="P66" s="157"/>
      <c r="Q66" s="157"/>
      <c r="R66" s="157"/>
      <c r="S66" s="157"/>
    </row>
    <row r="67" spans="6:19" x14ac:dyDescent="0.3">
      <c r="F67" s="157"/>
      <c r="G67" s="157"/>
      <c r="H67" s="157"/>
      <c r="I67" s="157"/>
      <c r="J67" s="157"/>
      <c r="K67" s="157"/>
      <c r="L67" s="157"/>
      <c r="M67" s="157"/>
      <c r="N67" s="157"/>
      <c r="O67" s="161"/>
      <c r="P67" s="157"/>
      <c r="Q67" s="157"/>
      <c r="R67" s="157"/>
      <c r="S67" s="157"/>
    </row>
    <row r="68" spans="6:19" x14ac:dyDescent="0.3">
      <c r="F68" s="157"/>
      <c r="G68" s="157"/>
      <c r="H68" s="157"/>
      <c r="I68" s="157"/>
      <c r="J68" s="157"/>
      <c r="K68" s="157"/>
      <c r="L68" s="157"/>
      <c r="M68" s="157"/>
      <c r="N68" s="157"/>
      <c r="O68" s="161"/>
      <c r="P68" s="157"/>
      <c r="Q68" s="157"/>
      <c r="R68" s="157"/>
      <c r="S68" s="157"/>
    </row>
    <row r="69" spans="6:19" x14ac:dyDescent="0.3">
      <c r="F69" s="157"/>
      <c r="G69" s="157"/>
      <c r="H69" s="157"/>
      <c r="I69" s="157"/>
      <c r="J69" s="157"/>
      <c r="K69" s="157"/>
      <c r="L69" s="157"/>
      <c r="M69" s="157"/>
      <c r="N69" s="157"/>
      <c r="O69" s="161"/>
      <c r="P69" s="157"/>
      <c r="Q69" s="157"/>
      <c r="R69" s="157"/>
      <c r="S69" s="157"/>
    </row>
    <row r="70" spans="6:19" x14ac:dyDescent="0.3">
      <c r="F70" s="157"/>
      <c r="G70" s="157"/>
      <c r="H70" s="157"/>
      <c r="I70" s="157"/>
      <c r="J70" s="157"/>
      <c r="K70" s="157"/>
      <c r="L70" s="157"/>
      <c r="M70" s="157"/>
      <c r="N70" s="157"/>
      <c r="O70" s="161"/>
      <c r="P70" s="157"/>
      <c r="Q70" s="157"/>
      <c r="R70" s="157"/>
      <c r="S70" s="157"/>
    </row>
    <row r="71" spans="6:19" x14ac:dyDescent="0.3">
      <c r="F71" s="157"/>
      <c r="G71" s="157"/>
      <c r="H71" s="157"/>
      <c r="I71" s="157"/>
      <c r="J71" s="157"/>
      <c r="K71" s="157"/>
      <c r="L71" s="157"/>
      <c r="M71" s="157"/>
      <c r="N71" s="157"/>
      <c r="O71" s="161"/>
      <c r="P71" s="157"/>
      <c r="Q71" s="157"/>
      <c r="R71" s="157"/>
      <c r="S71" s="157"/>
    </row>
    <row r="72" spans="6:19" x14ac:dyDescent="0.3">
      <c r="F72" s="157"/>
      <c r="G72" s="157"/>
      <c r="H72" s="157"/>
      <c r="I72" s="157"/>
      <c r="J72" s="157"/>
      <c r="K72" s="157"/>
      <c r="L72" s="157"/>
      <c r="M72" s="157"/>
      <c r="N72" s="157"/>
      <c r="O72" s="161"/>
      <c r="P72" s="157"/>
      <c r="Q72" s="157"/>
      <c r="R72" s="157"/>
      <c r="S72" s="157"/>
    </row>
  </sheetData>
  <mergeCells count="28">
    <mergeCell ref="O6:O7"/>
    <mergeCell ref="U5:V6"/>
    <mergeCell ref="A16:C19"/>
    <mergeCell ref="A20:C23"/>
    <mergeCell ref="P6:P7"/>
    <mergeCell ref="R6:R7"/>
    <mergeCell ref="S6:S7"/>
    <mergeCell ref="A8:C11"/>
    <mergeCell ref="A12:C15"/>
    <mergeCell ref="F6:F7"/>
    <mergeCell ref="G6:G7"/>
    <mergeCell ref="H6:H7"/>
    <mergeCell ref="B2:T2"/>
    <mergeCell ref="B3:P3"/>
    <mergeCell ref="A5:C7"/>
    <mergeCell ref="D5:D7"/>
    <mergeCell ref="E5:E7"/>
    <mergeCell ref="F5:K5"/>
    <mergeCell ref="L5:L7"/>
    <mergeCell ref="M5:P5"/>
    <mergeCell ref="Q5:Q7"/>
    <mergeCell ref="R5:T5"/>
    <mergeCell ref="T6:T7"/>
    <mergeCell ref="I6:I7"/>
    <mergeCell ref="J6:J7"/>
    <mergeCell ref="K6:K7"/>
    <mergeCell ref="M6:M7"/>
    <mergeCell ref="N6:N7"/>
  </mergeCells>
  <printOptions horizontalCentered="1"/>
  <pageMargins left="0.19685039370078741" right="0.19685039370078741" top="0.35433070866141736" bottom="0.27559055118110237" header="0.15748031496062992" footer="0.15748031496062992"/>
  <pageSetup paperSize="8" scale="76" orientation="landscape" r:id="rId1"/>
  <headerFooter alignWithMargins="0">
    <oddHeader xml:space="preserve">&amp;L 4. melléklet a  ..........  önkormányzati rendelethez
</oddHeader>
  </headerFooter>
  <ignoredErrors>
    <ignoredError sqref="U19:V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4428-68D5-4C98-9A54-A62C5C81CEE3}">
  <sheetPr>
    <tabColor rgb="FF92D050"/>
    <pageSetUpPr fitToPage="1"/>
  </sheetPr>
  <dimension ref="A1:W72"/>
  <sheetViews>
    <sheetView zoomScaleNormal="100" zoomScaleSheetLayoutView="100" workbookViewId="0">
      <selection activeCell="B3" sqref="B3:P3"/>
    </sheetView>
  </sheetViews>
  <sheetFormatPr defaultRowHeight="17.25" x14ac:dyDescent="0.3"/>
  <cols>
    <col min="1" max="1" width="14.5703125" style="156" customWidth="1"/>
    <col min="2" max="2" width="10.42578125" style="157" customWidth="1"/>
    <col min="3" max="3" width="10.28515625" style="156" customWidth="1"/>
    <col min="4" max="4" width="13.85546875" style="158" customWidth="1"/>
    <col min="5" max="5" width="14.85546875" style="158" customWidth="1"/>
    <col min="6" max="6" width="12.5703125" style="156" customWidth="1"/>
    <col min="7" max="7" width="12.42578125" style="156" customWidth="1"/>
    <col min="8" max="8" width="14.85546875" style="156" customWidth="1"/>
    <col min="9" max="9" width="11.85546875" style="156" customWidth="1"/>
    <col min="10" max="10" width="12" style="156" customWidth="1"/>
    <col min="11" max="11" width="12.85546875" style="156" customWidth="1"/>
    <col min="12" max="12" width="15.7109375" style="156" customWidth="1"/>
    <col min="13" max="13" width="12.42578125" style="156" customWidth="1"/>
    <col min="14" max="14" width="15.140625" style="156" customWidth="1"/>
    <col min="15" max="15" width="15.28515625" style="159" customWidth="1"/>
    <col min="16" max="17" width="16.42578125" style="156" customWidth="1"/>
    <col min="18" max="19" width="12.7109375" style="156" customWidth="1"/>
    <col min="20" max="20" width="18.42578125" style="156" customWidth="1"/>
    <col min="21" max="21" width="16.42578125" style="156" customWidth="1"/>
    <col min="22" max="22" width="13.85546875" style="156" customWidth="1"/>
    <col min="23" max="23" width="11" style="156" bestFit="1" customWidth="1"/>
    <col min="24" max="16384" width="9.140625" style="156"/>
  </cols>
  <sheetData>
    <row r="1" spans="1:22" ht="10.5" customHeight="1" x14ac:dyDescent="0.3"/>
    <row r="2" spans="1:22" ht="15.75" customHeight="1" x14ac:dyDescent="0.3">
      <c r="B2" s="465" t="s">
        <v>479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</row>
    <row r="3" spans="1:22" ht="12.75" customHeight="1" x14ac:dyDescent="0.3"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191"/>
      <c r="R3" s="191"/>
      <c r="S3" s="191"/>
    </row>
    <row r="4" spans="1:22" ht="23.25" customHeight="1" thickBot="1" x14ac:dyDescent="0.35">
      <c r="N4" s="158"/>
      <c r="O4" s="160"/>
      <c r="P4" s="160"/>
      <c r="Q4" s="160"/>
      <c r="R4" s="160"/>
      <c r="S4" s="160"/>
      <c r="T4" s="160"/>
      <c r="V4" s="160" t="s">
        <v>257</v>
      </c>
    </row>
    <row r="5" spans="1:22" ht="21.75" customHeight="1" x14ac:dyDescent="0.3">
      <c r="A5" s="503" t="s">
        <v>77</v>
      </c>
      <c r="B5" s="504"/>
      <c r="C5" s="505"/>
      <c r="D5" s="512"/>
      <c r="E5" s="500" t="s">
        <v>65</v>
      </c>
      <c r="F5" s="481" t="s">
        <v>136</v>
      </c>
      <c r="G5" s="482"/>
      <c r="H5" s="482"/>
      <c r="I5" s="482"/>
      <c r="J5" s="482"/>
      <c r="K5" s="483"/>
      <c r="L5" s="500" t="s">
        <v>68</v>
      </c>
      <c r="M5" s="489" t="s">
        <v>137</v>
      </c>
      <c r="N5" s="482"/>
      <c r="O5" s="482"/>
      <c r="P5" s="483"/>
      <c r="Q5" s="500" t="s">
        <v>126</v>
      </c>
      <c r="R5" s="484" t="s">
        <v>127</v>
      </c>
      <c r="S5" s="485"/>
      <c r="T5" s="523"/>
      <c r="U5" s="515" t="s">
        <v>82</v>
      </c>
      <c r="V5" s="516"/>
    </row>
    <row r="6" spans="1:22" ht="12" customHeight="1" x14ac:dyDescent="0.3">
      <c r="A6" s="506"/>
      <c r="B6" s="507"/>
      <c r="C6" s="508"/>
      <c r="D6" s="513"/>
      <c r="E6" s="501"/>
      <c r="F6" s="474" t="s">
        <v>138</v>
      </c>
      <c r="G6" s="472" t="s">
        <v>140</v>
      </c>
      <c r="H6" s="472" t="s">
        <v>139</v>
      </c>
      <c r="I6" s="472" t="s">
        <v>28</v>
      </c>
      <c r="J6" s="472" t="s">
        <v>27</v>
      </c>
      <c r="K6" s="477" t="s">
        <v>79</v>
      </c>
      <c r="L6" s="501"/>
      <c r="M6" s="468" t="s">
        <v>130</v>
      </c>
      <c r="N6" s="470" t="s">
        <v>129</v>
      </c>
      <c r="O6" s="472" t="s">
        <v>460</v>
      </c>
      <c r="P6" s="466" t="s">
        <v>110</v>
      </c>
      <c r="Q6" s="519"/>
      <c r="R6" s="487" t="s">
        <v>244</v>
      </c>
      <c r="S6" s="521" t="s">
        <v>459</v>
      </c>
      <c r="T6" s="477" t="s">
        <v>111</v>
      </c>
      <c r="U6" s="517"/>
      <c r="V6" s="518"/>
    </row>
    <row r="7" spans="1:22" ht="57" customHeight="1" thickBot="1" x14ac:dyDescent="0.35">
      <c r="A7" s="509"/>
      <c r="B7" s="510"/>
      <c r="C7" s="511"/>
      <c r="D7" s="514"/>
      <c r="E7" s="502"/>
      <c r="F7" s="475"/>
      <c r="G7" s="473"/>
      <c r="H7" s="473"/>
      <c r="I7" s="473"/>
      <c r="J7" s="473"/>
      <c r="K7" s="478"/>
      <c r="L7" s="502"/>
      <c r="M7" s="469"/>
      <c r="N7" s="471"/>
      <c r="O7" s="473"/>
      <c r="P7" s="467"/>
      <c r="Q7" s="520"/>
      <c r="R7" s="488"/>
      <c r="S7" s="522"/>
      <c r="T7" s="478"/>
      <c r="U7" s="348" t="s">
        <v>55</v>
      </c>
      <c r="V7" s="349" t="s">
        <v>24</v>
      </c>
    </row>
    <row r="8" spans="1:22" s="217" customFormat="1" ht="21" customHeight="1" x14ac:dyDescent="0.3">
      <c r="A8" s="497" t="s">
        <v>474</v>
      </c>
      <c r="B8" s="530"/>
      <c r="C8" s="531"/>
      <c r="D8" s="350" t="s">
        <v>80</v>
      </c>
      <c r="E8" s="310"/>
      <c r="F8" s="314"/>
      <c r="G8" s="315"/>
      <c r="H8" s="315"/>
      <c r="I8" s="316"/>
      <c r="J8" s="316"/>
      <c r="K8" s="317"/>
      <c r="L8" s="332"/>
      <c r="M8" s="338"/>
      <c r="N8" s="315"/>
      <c r="O8" s="315"/>
      <c r="P8" s="339"/>
      <c r="Q8" s="332"/>
      <c r="R8" s="338"/>
      <c r="S8" s="315"/>
      <c r="T8" s="344"/>
      <c r="U8" s="356">
        <f>+E8+L8+Q8</f>
        <v>0</v>
      </c>
      <c r="V8" s="304">
        <f>+F8+G8+H8+I8+J8+K8+M8+N8+O8+P8+R8+S8+T8</f>
        <v>0</v>
      </c>
    </row>
    <row r="9" spans="1:22" s="217" customFormat="1" ht="21" customHeight="1" x14ac:dyDescent="0.3">
      <c r="A9" s="493"/>
      <c r="B9" s="491"/>
      <c r="C9" s="525"/>
      <c r="D9" s="351" t="s">
        <v>161</v>
      </c>
      <c r="E9" s="295"/>
      <c r="F9" s="318"/>
      <c r="G9" s="275"/>
      <c r="H9" s="275"/>
      <c r="I9" s="291"/>
      <c r="J9" s="291"/>
      <c r="K9" s="284"/>
      <c r="L9" s="333"/>
      <c r="M9" s="340"/>
      <c r="N9" s="275"/>
      <c r="O9" s="275"/>
      <c r="P9" s="341"/>
      <c r="Q9" s="333"/>
      <c r="R9" s="340"/>
      <c r="S9" s="291"/>
      <c r="T9" s="276"/>
      <c r="U9" s="357">
        <f t="shared" ref="U9:U22" si="0">+E9+L9+Q9</f>
        <v>0</v>
      </c>
      <c r="V9" s="305">
        <f t="shared" ref="V9:V22" si="1">+F9+G9+H9+I9+J9+K9+M9+N9+O9+P9+R9+S9+T9</f>
        <v>0</v>
      </c>
    </row>
    <row r="10" spans="1:22" s="217" customFormat="1" ht="21" customHeight="1" x14ac:dyDescent="0.3">
      <c r="A10" s="493"/>
      <c r="B10" s="491"/>
      <c r="C10" s="525"/>
      <c r="D10" s="352" t="s">
        <v>152</v>
      </c>
      <c r="E10" s="295"/>
      <c r="F10" s="318"/>
      <c r="G10" s="275"/>
      <c r="H10" s="275"/>
      <c r="I10" s="291"/>
      <c r="J10" s="291"/>
      <c r="K10" s="284"/>
      <c r="L10" s="333"/>
      <c r="M10" s="340"/>
      <c r="N10" s="275"/>
      <c r="O10" s="275"/>
      <c r="P10" s="341"/>
      <c r="Q10" s="333"/>
      <c r="R10" s="340"/>
      <c r="S10" s="291"/>
      <c r="T10" s="276"/>
      <c r="U10" s="357">
        <f t="shared" si="0"/>
        <v>0</v>
      </c>
      <c r="V10" s="305">
        <f t="shared" si="1"/>
        <v>0</v>
      </c>
    </row>
    <row r="11" spans="1:22" s="217" customFormat="1" ht="21" customHeight="1" thickBot="1" x14ac:dyDescent="0.35">
      <c r="A11" s="494"/>
      <c r="B11" s="495"/>
      <c r="C11" s="526"/>
      <c r="D11" s="353" t="s">
        <v>237</v>
      </c>
      <c r="E11" s="296"/>
      <c r="F11" s="319"/>
      <c r="G11" s="287"/>
      <c r="H11" s="287"/>
      <c r="I11" s="292"/>
      <c r="J11" s="293"/>
      <c r="K11" s="320"/>
      <c r="L11" s="311"/>
      <c r="M11" s="342"/>
      <c r="N11" s="278"/>
      <c r="O11" s="278"/>
      <c r="P11" s="285"/>
      <c r="Q11" s="311"/>
      <c r="R11" s="342"/>
      <c r="S11" s="292"/>
      <c r="T11" s="279"/>
      <c r="U11" s="358"/>
      <c r="V11" s="306"/>
    </row>
    <row r="12" spans="1:22" s="217" customFormat="1" ht="21" customHeight="1" x14ac:dyDescent="0.2">
      <c r="A12" s="497" t="s">
        <v>475</v>
      </c>
      <c r="B12" s="498"/>
      <c r="C12" s="524"/>
      <c r="D12" s="354" t="s">
        <v>80</v>
      </c>
      <c r="E12" s="297">
        <v>1500</v>
      </c>
      <c r="F12" s="314">
        <v>277680</v>
      </c>
      <c r="G12" s="280">
        <v>34113</v>
      </c>
      <c r="H12" s="280">
        <v>54910</v>
      </c>
      <c r="I12" s="280"/>
      <c r="J12" s="280"/>
      <c r="K12" s="281"/>
      <c r="L12" s="334"/>
      <c r="M12" s="314">
        <v>2700</v>
      </c>
      <c r="N12" s="280">
        <v>1000</v>
      </c>
      <c r="O12" s="280"/>
      <c r="P12" s="281"/>
      <c r="Q12" s="334">
        <v>368903</v>
      </c>
      <c r="R12" s="314"/>
      <c r="S12" s="280"/>
      <c r="T12" s="281"/>
      <c r="U12" s="356">
        <f t="shared" si="0"/>
        <v>370403</v>
      </c>
      <c r="V12" s="304">
        <f t="shared" si="1"/>
        <v>370403</v>
      </c>
    </row>
    <row r="13" spans="1:22" s="217" customFormat="1" ht="21" customHeight="1" x14ac:dyDescent="0.2">
      <c r="A13" s="493"/>
      <c r="B13" s="491"/>
      <c r="C13" s="525"/>
      <c r="D13" s="351" t="s">
        <v>161</v>
      </c>
      <c r="E13" s="298">
        <v>3224</v>
      </c>
      <c r="F13" s="318">
        <v>279557</v>
      </c>
      <c r="G13" s="274">
        <v>34357</v>
      </c>
      <c r="H13" s="274">
        <v>58624</v>
      </c>
      <c r="I13" s="274"/>
      <c r="J13" s="274"/>
      <c r="K13" s="282"/>
      <c r="L13" s="335"/>
      <c r="M13" s="318">
        <v>0</v>
      </c>
      <c r="N13" s="274">
        <v>1909</v>
      </c>
      <c r="O13" s="274"/>
      <c r="P13" s="282"/>
      <c r="Q13" s="335">
        <v>371223</v>
      </c>
      <c r="R13" s="318"/>
      <c r="S13" s="274"/>
      <c r="T13" s="282"/>
      <c r="U13" s="357">
        <f t="shared" si="0"/>
        <v>374447</v>
      </c>
      <c r="V13" s="305">
        <f t="shared" si="1"/>
        <v>374447</v>
      </c>
    </row>
    <row r="14" spans="1:22" s="217" customFormat="1" ht="21" customHeight="1" x14ac:dyDescent="0.2">
      <c r="A14" s="493"/>
      <c r="B14" s="491"/>
      <c r="C14" s="525"/>
      <c r="D14" s="352" t="s">
        <v>152</v>
      </c>
      <c r="E14" s="298">
        <v>3204</v>
      </c>
      <c r="F14" s="318">
        <v>268670</v>
      </c>
      <c r="G14" s="274">
        <v>31785</v>
      </c>
      <c r="H14" s="274">
        <v>56158</v>
      </c>
      <c r="I14" s="274"/>
      <c r="J14" s="274"/>
      <c r="K14" s="282"/>
      <c r="L14" s="335"/>
      <c r="M14" s="318">
        <v>0</v>
      </c>
      <c r="N14" s="274">
        <v>1864</v>
      </c>
      <c r="O14" s="274"/>
      <c r="P14" s="282"/>
      <c r="Q14" s="335">
        <v>355983</v>
      </c>
      <c r="R14" s="318"/>
      <c r="S14" s="274"/>
      <c r="T14" s="282"/>
      <c r="U14" s="357">
        <f t="shared" si="0"/>
        <v>359187</v>
      </c>
      <c r="V14" s="305">
        <f t="shared" si="1"/>
        <v>358477</v>
      </c>
    </row>
    <row r="15" spans="1:22" s="217" customFormat="1" ht="21" customHeight="1" thickBot="1" x14ac:dyDescent="0.25">
      <c r="A15" s="494"/>
      <c r="B15" s="495"/>
      <c r="C15" s="526"/>
      <c r="D15" s="353" t="s">
        <v>237</v>
      </c>
      <c r="E15" s="321">
        <f t="shared" ref="E15:N15" si="2">+E14/E13</f>
        <v>0.99379652605459057</v>
      </c>
      <c r="F15" s="321">
        <f t="shared" si="2"/>
        <v>0.96105624255518551</v>
      </c>
      <c r="G15" s="292">
        <f t="shared" si="2"/>
        <v>0.92513898186686849</v>
      </c>
      <c r="H15" s="292">
        <f t="shared" si="2"/>
        <v>0.95793531659388642</v>
      </c>
      <c r="I15" s="292"/>
      <c r="J15" s="292"/>
      <c r="K15" s="322"/>
      <c r="L15" s="311"/>
      <c r="M15" s="292"/>
      <c r="N15" s="292">
        <f t="shared" si="2"/>
        <v>0.97642744892613931</v>
      </c>
      <c r="O15" s="277"/>
      <c r="P15" s="283"/>
      <c r="Q15" s="311">
        <f t="shared" ref="Q15" si="3">+Q14/Q13</f>
        <v>0.95894650924107616</v>
      </c>
      <c r="R15" s="321"/>
      <c r="S15" s="277"/>
      <c r="T15" s="322"/>
      <c r="U15" s="321">
        <f t="shared" ref="U15:V15" si="4">+U14/U13</f>
        <v>0.95924656894033067</v>
      </c>
      <c r="V15" s="322">
        <f t="shared" si="4"/>
        <v>0.95735043944803933</v>
      </c>
    </row>
    <row r="16" spans="1:22" s="217" customFormat="1" ht="21" customHeight="1" x14ac:dyDescent="0.3">
      <c r="A16" s="497" t="s">
        <v>476</v>
      </c>
      <c r="B16" s="498"/>
      <c r="C16" s="524"/>
      <c r="D16" s="350" t="s">
        <v>80</v>
      </c>
      <c r="E16" s="310"/>
      <c r="F16" s="314"/>
      <c r="G16" s="280"/>
      <c r="H16" s="280"/>
      <c r="I16" s="280"/>
      <c r="J16" s="280"/>
      <c r="K16" s="281"/>
      <c r="L16" s="334"/>
      <c r="M16" s="314"/>
      <c r="N16" s="280"/>
      <c r="O16" s="280"/>
      <c r="P16" s="281"/>
      <c r="Q16" s="334"/>
      <c r="R16" s="314"/>
      <c r="S16" s="280"/>
      <c r="T16" s="281"/>
      <c r="U16" s="356">
        <f t="shared" si="0"/>
        <v>0</v>
      </c>
      <c r="V16" s="304">
        <f t="shared" si="1"/>
        <v>0</v>
      </c>
    </row>
    <row r="17" spans="1:23" s="217" customFormat="1" ht="21" customHeight="1" x14ac:dyDescent="0.3">
      <c r="A17" s="493"/>
      <c r="B17" s="491"/>
      <c r="C17" s="525"/>
      <c r="D17" s="352" t="s">
        <v>155</v>
      </c>
      <c r="E17" s="295"/>
      <c r="F17" s="318"/>
      <c r="G17" s="274"/>
      <c r="H17" s="274"/>
      <c r="I17" s="274"/>
      <c r="J17" s="274"/>
      <c r="K17" s="282"/>
      <c r="L17" s="335"/>
      <c r="M17" s="318"/>
      <c r="N17" s="274"/>
      <c r="O17" s="274"/>
      <c r="P17" s="282"/>
      <c r="Q17" s="335"/>
      <c r="R17" s="318"/>
      <c r="S17" s="274"/>
      <c r="T17" s="284"/>
      <c r="U17" s="357">
        <f t="shared" si="0"/>
        <v>0</v>
      </c>
      <c r="V17" s="305">
        <f t="shared" si="1"/>
        <v>0</v>
      </c>
    </row>
    <row r="18" spans="1:23" s="217" customFormat="1" ht="21" customHeight="1" x14ac:dyDescent="0.3">
      <c r="A18" s="493"/>
      <c r="B18" s="491"/>
      <c r="C18" s="525"/>
      <c r="D18" s="352" t="s">
        <v>152</v>
      </c>
      <c r="E18" s="295"/>
      <c r="F18" s="318"/>
      <c r="G18" s="274"/>
      <c r="H18" s="274"/>
      <c r="I18" s="274"/>
      <c r="J18" s="274"/>
      <c r="K18" s="282"/>
      <c r="L18" s="335"/>
      <c r="M18" s="318"/>
      <c r="N18" s="274"/>
      <c r="O18" s="274"/>
      <c r="P18" s="282"/>
      <c r="Q18" s="335"/>
      <c r="R18" s="318"/>
      <c r="S18" s="274"/>
      <c r="T18" s="284"/>
      <c r="U18" s="357">
        <f t="shared" si="0"/>
        <v>0</v>
      </c>
      <c r="V18" s="305">
        <f t="shared" si="1"/>
        <v>0</v>
      </c>
    </row>
    <row r="19" spans="1:23" s="217" customFormat="1" ht="21" customHeight="1" thickBot="1" x14ac:dyDescent="0.35">
      <c r="A19" s="494"/>
      <c r="B19" s="495"/>
      <c r="C19" s="526"/>
      <c r="D19" s="353" t="s">
        <v>237</v>
      </c>
      <c r="E19" s="312"/>
      <c r="F19" s="323"/>
      <c r="G19" s="277"/>
      <c r="H19" s="277"/>
      <c r="I19" s="277"/>
      <c r="J19" s="277"/>
      <c r="K19" s="285"/>
      <c r="L19" s="336"/>
      <c r="M19" s="342"/>
      <c r="N19" s="278"/>
      <c r="O19" s="278"/>
      <c r="P19" s="285"/>
      <c r="Q19" s="336"/>
      <c r="R19" s="342"/>
      <c r="S19" s="278"/>
      <c r="T19" s="285"/>
      <c r="U19" s="358"/>
      <c r="V19" s="306"/>
    </row>
    <row r="20" spans="1:23" ht="19.5" customHeight="1" x14ac:dyDescent="0.3">
      <c r="A20" s="459" t="s">
        <v>128</v>
      </c>
      <c r="B20" s="460"/>
      <c r="C20" s="527"/>
      <c r="D20" s="351" t="s">
        <v>78</v>
      </c>
      <c r="E20" s="324">
        <f t="shared" ref="E20:H22" si="5">+E8+E12+E16</f>
        <v>1500</v>
      </c>
      <c r="F20" s="324">
        <f t="shared" si="5"/>
        <v>277680</v>
      </c>
      <c r="G20" s="325">
        <f t="shared" si="5"/>
        <v>34113</v>
      </c>
      <c r="H20" s="325">
        <f t="shared" si="5"/>
        <v>54910</v>
      </c>
      <c r="I20" s="325"/>
      <c r="J20" s="325"/>
      <c r="K20" s="326"/>
      <c r="L20" s="313"/>
      <c r="M20" s="325">
        <f t="shared" ref="M20" si="6">+M8+M12+M16</f>
        <v>2700</v>
      </c>
      <c r="N20" s="325">
        <f t="shared" ref="N20" si="7">+N8+N12+N16</f>
        <v>1000</v>
      </c>
      <c r="O20" s="325"/>
      <c r="P20" s="326"/>
      <c r="Q20" s="313">
        <f t="shared" ref="Q20:Q22" si="8">+Q8+Q12+Q16</f>
        <v>368903</v>
      </c>
      <c r="R20" s="324"/>
      <c r="S20" s="325"/>
      <c r="T20" s="326"/>
      <c r="U20" s="356">
        <f t="shared" si="0"/>
        <v>370403</v>
      </c>
      <c r="V20" s="304">
        <f t="shared" si="1"/>
        <v>370403</v>
      </c>
      <c r="W20" s="294"/>
    </row>
    <row r="21" spans="1:23" ht="19.5" customHeight="1" x14ac:dyDescent="0.3">
      <c r="A21" s="461"/>
      <c r="B21" s="462"/>
      <c r="C21" s="528"/>
      <c r="D21" s="351" t="s">
        <v>161</v>
      </c>
      <c r="E21" s="327">
        <f t="shared" si="5"/>
        <v>3224</v>
      </c>
      <c r="F21" s="327">
        <f t="shared" si="5"/>
        <v>279557</v>
      </c>
      <c r="G21" s="290">
        <f t="shared" si="5"/>
        <v>34357</v>
      </c>
      <c r="H21" s="290">
        <f t="shared" si="5"/>
        <v>58624</v>
      </c>
      <c r="I21" s="290"/>
      <c r="J21" s="290"/>
      <c r="K21" s="328"/>
      <c r="L21" s="299"/>
      <c r="M21" s="290">
        <f t="shared" ref="M21" si="9">+M9+M13+M17</f>
        <v>0</v>
      </c>
      <c r="N21" s="290">
        <f t="shared" ref="N21" si="10">+N9+N13+N17</f>
        <v>1909</v>
      </c>
      <c r="O21" s="290"/>
      <c r="P21" s="328"/>
      <c r="Q21" s="299">
        <f t="shared" si="8"/>
        <v>371223</v>
      </c>
      <c r="R21" s="327"/>
      <c r="S21" s="290"/>
      <c r="T21" s="328"/>
      <c r="U21" s="357">
        <f t="shared" si="0"/>
        <v>374447</v>
      </c>
      <c r="V21" s="305">
        <f t="shared" si="1"/>
        <v>374447</v>
      </c>
      <c r="W21" s="294"/>
    </row>
    <row r="22" spans="1:23" ht="19.5" customHeight="1" x14ac:dyDescent="0.3">
      <c r="A22" s="461"/>
      <c r="B22" s="462"/>
      <c r="C22" s="528"/>
      <c r="D22" s="351" t="s">
        <v>152</v>
      </c>
      <c r="E22" s="327">
        <f t="shared" si="5"/>
        <v>3204</v>
      </c>
      <c r="F22" s="327">
        <f t="shared" si="5"/>
        <v>268670</v>
      </c>
      <c r="G22" s="290">
        <f t="shared" si="5"/>
        <v>31785</v>
      </c>
      <c r="H22" s="290">
        <f t="shared" si="5"/>
        <v>56158</v>
      </c>
      <c r="I22" s="290"/>
      <c r="J22" s="290"/>
      <c r="K22" s="328"/>
      <c r="L22" s="299"/>
      <c r="M22" s="290">
        <f t="shared" ref="M22" si="11">+M10+M14+M18</f>
        <v>0</v>
      </c>
      <c r="N22" s="290">
        <f t="shared" ref="N22" si="12">+N10+N14+N18</f>
        <v>1864</v>
      </c>
      <c r="O22" s="290"/>
      <c r="P22" s="328"/>
      <c r="Q22" s="299">
        <f t="shared" si="8"/>
        <v>355983</v>
      </c>
      <c r="R22" s="327"/>
      <c r="S22" s="290"/>
      <c r="T22" s="328"/>
      <c r="U22" s="357">
        <f t="shared" si="0"/>
        <v>359187</v>
      </c>
      <c r="V22" s="305">
        <f t="shared" si="1"/>
        <v>358477</v>
      </c>
      <c r="W22" s="294"/>
    </row>
    <row r="23" spans="1:23" ht="19.5" customHeight="1" thickBot="1" x14ac:dyDescent="0.35">
      <c r="A23" s="463"/>
      <c r="B23" s="464"/>
      <c r="C23" s="529"/>
      <c r="D23" s="355" t="s">
        <v>237</v>
      </c>
      <c r="E23" s="329">
        <f t="shared" ref="E23:V23" si="13">(E22/E21)</f>
        <v>0.99379652605459057</v>
      </c>
      <c r="F23" s="329">
        <f t="shared" si="13"/>
        <v>0.96105624255518551</v>
      </c>
      <c r="G23" s="330">
        <f t="shared" si="13"/>
        <v>0.92513898186686849</v>
      </c>
      <c r="H23" s="330">
        <f t="shared" si="13"/>
        <v>0.95793531659388642</v>
      </c>
      <c r="I23" s="330"/>
      <c r="J23" s="330"/>
      <c r="K23" s="331"/>
      <c r="L23" s="337"/>
      <c r="M23" s="330"/>
      <c r="N23" s="330">
        <f t="shared" ref="N23" si="14">(N22/N21)</f>
        <v>0.97642744892613931</v>
      </c>
      <c r="O23" s="343"/>
      <c r="P23" s="331"/>
      <c r="Q23" s="337">
        <f t="shared" ref="Q23" si="15">(Q22/Q21)</f>
        <v>0.95894650924107616</v>
      </c>
      <c r="R23" s="329"/>
      <c r="S23" s="330"/>
      <c r="T23" s="331"/>
      <c r="U23" s="359">
        <f t="shared" si="13"/>
        <v>0.95924656894033067</v>
      </c>
      <c r="V23" s="331">
        <f t="shared" si="13"/>
        <v>0.95735043944803933</v>
      </c>
    </row>
    <row r="24" spans="1:23" x14ac:dyDescent="0.3">
      <c r="F24" s="157"/>
      <c r="G24" s="157"/>
      <c r="H24" s="157"/>
      <c r="I24" s="157"/>
      <c r="J24" s="157"/>
      <c r="K24" s="157"/>
      <c r="L24" s="157"/>
      <c r="M24" s="157"/>
      <c r="N24" s="157"/>
      <c r="O24" s="161"/>
      <c r="P24" s="157"/>
      <c r="Q24" s="157"/>
      <c r="R24" s="157"/>
      <c r="S24" s="157"/>
    </row>
    <row r="25" spans="1:23" x14ac:dyDescent="0.3">
      <c r="F25" s="157"/>
      <c r="G25" s="157"/>
      <c r="H25" s="157"/>
      <c r="I25" s="157"/>
      <c r="J25" s="157"/>
      <c r="K25" s="157"/>
      <c r="L25" s="157"/>
      <c r="M25" s="157"/>
      <c r="N25" s="157"/>
      <c r="O25" s="161"/>
      <c r="P25" s="157"/>
      <c r="Q25" s="157"/>
      <c r="R25" s="157"/>
      <c r="S25" s="157"/>
      <c r="U25" s="294"/>
      <c r="V25" s="294"/>
    </row>
    <row r="26" spans="1:23" x14ac:dyDescent="0.3">
      <c r="F26" s="157"/>
      <c r="G26" s="157"/>
      <c r="H26" s="157"/>
      <c r="I26" s="157"/>
      <c r="J26" s="157"/>
      <c r="K26" s="157"/>
      <c r="L26" s="286"/>
      <c r="M26" s="157"/>
      <c r="N26" s="157"/>
      <c r="O26" s="161"/>
      <c r="P26" s="157"/>
      <c r="Q26" s="157"/>
      <c r="R26" s="157"/>
      <c r="S26" s="157"/>
      <c r="U26" s="294"/>
      <c r="V26" s="294"/>
    </row>
    <row r="27" spans="1:23" x14ac:dyDescent="0.3">
      <c r="F27" s="157"/>
      <c r="G27" s="157"/>
      <c r="H27" s="157"/>
      <c r="I27" s="157"/>
      <c r="J27" s="157"/>
      <c r="K27" s="157"/>
      <c r="L27" s="157"/>
      <c r="M27" s="157"/>
      <c r="N27" s="157"/>
      <c r="O27" s="161"/>
      <c r="P27" s="157"/>
      <c r="Q27" s="157"/>
      <c r="R27" s="157"/>
      <c r="S27" s="157"/>
      <c r="U27" s="294"/>
      <c r="V27" s="294"/>
    </row>
    <row r="28" spans="1:23" x14ac:dyDescent="0.3">
      <c r="F28" s="157"/>
      <c r="G28" s="157"/>
      <c r="H28" s="157"/>
      <c r="I28" s="157"/>
      <c r="J28" s="157"/>
      <c r="K28" s="157"/>
      <c r="L28" s="157"/>
      <c r="M28" s="157"/>
      <c r="N28" s="157"/>
      <c r="O28" s="161"/>
      <c r="P28" s="157"/>
      <c r="Q28" s="157"/>
      <c r="R28" s="157"/>
      <c r="S28" s="157"/>
    </row>
    <row r="29" spans="1:23" x14ac:dyDescent="0.3">
      <c r="F29" s="157"/>
      <c r="G29" s="157"/>
      <c r="H29" s="157"/>
      <c r="I29" s="157"/>
      <c r="J29" s="157"/>
      <c r="K29" s="157"/>
      <c r="L29" s="157"/>
      <c r="M29" s="157"/>
      <c r="N29" s="157"/>
      <c r="O29" s="161"/>
      <c r="P29" s="157"/>
      <c r="Q29" s="157"/>
      <c r="R29" s="157"/>
      <c r="S29" s="157"/>
    </row>
    <row r="30" spans="1:23" x14ac:dyDescent="0.3">
      <c r="F30" s="157"/>
      <c r="G30" s="157"/>
      <c r="H30" s="157"/>
      <c r="I30" s="157"/>
      <c r="J30" s="157"/>
      <c r="K30" s="157"/>
      <c r="L30" s="157"/>
      <c r="M30" s="157"/>
      <c r="N30" s="157"/>
      <c r="O30" s="161"/>
      <c r="P30" s="157"/>
      <c r="Q30" s="157"/>
      <c r="R30" s="157"/>
      <c r="S30" s="157"/>
    </row>
    <row r="31" spans="1:23" x14ac:dyDescent="0.3">
      <c r="F31" s="157"/>
      <c r="G31" s="157"/>
      <c r="H31" s="157"/>
      <c r="I31" s="157"/>
      <c r="J31" s="157"/>
      <c r="K31" s="157"/>
      <c r="L31" s="157"/>
      <c r="M31" s="157"/>
      <c r="N31" s="157"/>
      <c r="O31" s="161"/>
      <c r="P31" s="157"/>
      <c r="Q31" s="157"/>
      <c r="R31" s="157"/>
      <c r="S31" s="157"/>
    </row>
    <row r="32" spans="1:23" x14ac:dyDescent="0.3">
      <c r="F32" s="157"/>
      <c r="G32" s="157"/>
      <c r="H32" s="157"/>
      <c r="I32" s="157"/>
      <c r="J32" s="157"/>
      <c r="K32" s="157"/>
      <c r="L32" s="157"/>
      <c r="M32" s="157"/>
      <c r="N32" s="157"/>
      <c r="O32" s="161"/>
      <c r="P32" s="157"/>
      <c r="Q32" s="157"/>
      <c r="R32" s="157"/>
      <c r="S32" s="157"/>
    </row>
    <row r="33" spans="6:19" x14ac:dyDescent="0.3">
      <c r="F33" s="157"/>
      <c r="G33" s="157"/>
      <c r="H33" s="157"/>
      <c r="I33" s="157"/>
      <c r="J33" s="157"/>
      <c r="K33" s="157"/>
      <c r="L33" s="157"/>
      <c r="M33" s="157"/>
      <c r="N33" s="157"/>
      <c r="O33" s="161"/>
      <c r="P33" s="157"/>
      <c r="Q33" s="157"/>
      <c r="R33" s="157"/>
      <c r="S33" s="157"/>
    </row>
    <row r="34" spans="6:19" x14ac:dyDescent="0.3">
      <c r="F34" s="157"/>
      <c r="G34" s="157"/>
      <c r="H34" s="157"/>
      <c r="I34" s="157"/>
      <c r="J34" s="157"/>
      <c r="K34" s="157"/>
      <c r="L34" s="157"/>
      <c r="M34" s="157"/>
      <c r="N34" s="157"/>
      <c r="O34" s="161"/>
      <c r="P34" s="157"/>
      <c r="Q34" s="157"/>
      <c r="R34" s="157"/>
      <c r="S34" s="157"/>
    </row>
    <row r="35" spans="6:19" x14ac:dyDescent="0.3">
      <c r="F35" s="157"/>
      <c r="G35" s="157"/>
      <c r="H35" s="157"/>
      <c r="I35" s="157"/>
      <c r="J35" s="157"/>
      <c r="K35" s="157"/>
      <c r="L35" s="157"/>
      <c r="M35" s="157"/>
      <c r="N35" s="157"/>
      <c r="O35" s="161"/>
      <c r="P35" s="157"/>
      <c r="Q35" s="157"/>
      <c r="R35" s="157"/>
      <c r="S35" s="157"/>
    </row>
    <row r="36" spans="6:19" x14ac:dyDescent="0.3">
      <c r="F36" s="157"/>
      <c r="G36" s="157"/>
      <c r="H36" s="157"/>
      <c r="I36" s="157"/>
      <c r="J36" s="157"/>
      <c r="K36" s="157"/>
      <c r="L36" s="157"/>
      <c r="M36" s="157"/>
      <c r="N36" s="157"/>
      <c r="O36" s="161"/>
      <c r="P36" s="157"/>
      <c r="Q36" s="157"/>
      <c r="R36" s="157"/>
      <c r="S36" s="157"/>
    </row>
    <row r="37" spans="6:19" x14ac:dyDescent="0.3">
      <c r="F37" s="157"/>
      <c r="G37" s="157"/>
      <c r="H37" s="157"/>
      <c r="I37" s="157"/>
      <c r="J37" s="157"/>
      <c r="K37" s="157"/>
      <c r="L37" s="157"/>
      <c r="M37" s="157"/>
      <c r="N37" s="157"/>
      <c r="O37" s="161"/>
      <c r="P37" s="157"/>
      <c r="Q37" s="157"/>
      <c r="R37" s="157"/>
      <c r="S37" s="157"/>
    </row>
    <row r="38" spans="6:19" x14ac:dyDescent="0.3">
      <c r="F38" s="157"/>
      <c r="G38" s="157"/>
      <c r="H38" s="157"/>
      <c r="I38" s="157"/>
      <c r="J38" s="157"/>
      <c r="K38" s="157"/>
      <c r="L38" s="157"/>
      <c r="M38" s="157"/>
      <c r="N38" s="157"/>
      <c r="O38" s="161"/>
      <c r="P38" s="157"/>
      <c r="Q38" s="157"/>
      <c r="R38" s="157"/>
      <c r="S38" s="157"/>
    </row>
    <row r="39" spans="6:19" x14ac:dyDescent="0.3">
      <c r="F39" s="157"/>
      <c r="G39" s="157"/>
      <c r="H39" s="157"/>
      <c r="I39" s="157"/>
      <c r="J39" s="157"/>
      <c r="K39" s="157"/>
      <c r="L39" s="157"/>
      <c r="M39" s="157"/>
      <c r="N39" s="157"/>
      <c r="O39" s="161"/>
      <c r="P39" s="157"/>
      <c r="Q39" s="157"/>
      <c r="R39" s="157"/>
      <c r="S39" s="157"/>
    </row>
    <row r="40" spans="6:19" x14ac:dyDescent="0.3">
      <c r="F40" s="157"/>
      <c r="G40" s="157"/>
      <c r="H40" s="157"/>
      <c r="I40" s="157"/>
      <c r="J40" s="157"/>
      <c r="K40" s="157"/>
      <c r="L40" s="157"/>
      <c r="M40" s="157"/>
      <c r="N40" s="157"/>
      <c r="O40" s="161"/>
      <c r="P40" s="157"/>
      <c r="Q40" s="157"/>
      <c r="R40" s="157"/>
      <c r="S40" s="157"/>
    </row>
    <row r="41" spans="6:19" x14ac:dyDescent="0.3">
      <c r="F41" s="157"/>
      <c r="G41" s="157"/>
      <c r="H41" s="157"/>
      <c r="I41" s="157"/>
      <c r="J41" s="157"/>
      <c r="K41" s="157"/>
      <c r="L41" s="157"/>
      <c r="M41" s="157"/>
      <c r="N41" s="157"/>
      <c r="O41" s="161"/>
      <c r="P41" s="157"/>
      <c r="Q41" s="157"/>
      <c r="R41" s="157"/>
      <c r="S41" s="157"/>
    </row>
    <row r="42" spans="6:19" x14ac:dyDescent="0.3">
      <c r="F42" s="157"/>
      <c r="G42" s="157"/>
      <c r="H42" s="157"/>
      <c r="I42" s="157"/>
      <c r="J42" s="157"/>
      <c r="K42" s="157"/>
      <c r="L42" s="157"/>
      <c r="M42" s="157"/>
      <c r="N42" s="157"/>
      <c r="O42" s="161"/>
      <c r="P42" s="157"/>
      <c r="Q42" s="157"/>
      <c r="R42" s="157"/>
      <c r="S42" s="157"/>
    </row>
    <row r="43" spans="6:19" x14ac:dyDescent="0.3">
      <c r="F43" s="157"/>
      <c r="G43" s="157"/>
      <c r="H43" s="157"/>
      <c r="I43" s="157"/>
      <c r="J43" s="157"/>
      <c r="K43" s="157"/>
      <c r="L43" s="157"/>
      <c r="M43" s="157"/>
      <c r="N43" s="157"/>
      <c r="O43" s="161"/>
      <c r="P43" s="157"/>
      <c r="Q43" s="157"/>
      <c r="R43" s="157"/>
      <c r="S43" s="157"/>
    </row>
    <row r="44" spans="6:19" x14ac:dyDescent="0.3">
      <c r="F44" s="157"/>
      <c r="G44" s="157"/>
      <c r="H44" s="157"/>
      <c r="I44" s="157"/>
      <c r="J44" s="157"/>
      <c r="K44" s="157"/>
      <c r="L44" s="157"/>
      <c r="M44" s="157"/>
      <c r="N44" s="157"/>
      <c r="O44" s="161"/>
      <c r="P44" s="157"/>
      <c r="Q44" s="157"/>
      <c r="R44" s="157"/>
      <c r="S44" s="157"/>
    </row>
    <row r="45" spans="6:19" x14ac:dyDescent="0.3">
      <c r="F45" s="157"/>
      <c r="G45" s="157"/>
      <c r="H45" s="157"/>
      <c r="I45" s="157"/>
      <c r="J45" s="157"/>
      <c r="K45" s="157"/>
      <c r="L45" s="157"/>
      <c r="M45" s="157"/>
      <c r="N45" s="157"/>
      <c r="O45" s="161"/>
      <c r="P45" s="157"/>
      <c r="Q45" s="157"/>
      <c r="R45" s="157"/>
      <c r="S45" s="157"/>
    </row>
    <row r="46" spans="6:19" x14ac:dyDescent="0.3">
      <c r="F46" s="157"/>
      <c r="G46" s="157"/>
      <c r="H46" s="157"/>
      <c r="I46" s="157"/>
      <c r="J46" s="157"/>
      <c r="K46" s="157"/>
      <c r="L46" s="157"/>
      <c r="M46" s="157"/>
      <c r="N46" s="157"/>
      <c r="O46" s="161"/>
      <c r="P46" s="157"/>
      <c r="Q46" s="157"/>
      <c r="R46" s="157"/>
      <c r="S46" s="157"/>
    </row>
    <row r="47" spans="6:19" x14ac:dyDescent="0.3">
      <c r="F47" s="157"/>
      <c r="G47" s="157"/>
      <c r="H47" s="157"/>
      <c r="I47" s="157"/>
      <c r="J47" s="157"/>
      <c r="K47" s="157"/>
      <c r="L47" s="157"/>
      <c r="M47" s="157"/>
      <c r="N47" s="157"/>
      <c r="O47" s="161"/>
      <c r="P47" s="157"/>
      <c r="Q47" s="157"/>
      <c r="R47" s="157"/>
      <c r="S47" s="157"/>
    </row>
    <row r="48" spans="6:19" x14ac:dyDescent="0.3">
      <c r="F48" s="157"/>
      <c r="G48" s="157"/>
      <c r="H48" s="157"/>
      <c r="I48" s="157"/>
      <c r="J48" s="157"/>
      <c r="K48" s="157"/>
      <c r="L48" s="157"/>
      <c r="M48" s="157"/>
      <c r="N48" s="157"/>
      <c r="O48" s="161"/>
      <c r="P48" s="157"/>
      <c r="Q48" s="157"/>
      <c r="R48" s="157"/>
      <c r="S48" s="157"/>
    </row>
    <row r="49" spans="6:19" x14ac:dyDescent="0.3">
      <c r="F49" s="157"/>
      <c r="G49" s="157"/>
      <c r="H49" s="157"/>
      <c r="I49" s="157"/>
      <c r="J49" s="157"/>
      <c r="K49" s="157"/>
      <c r="L49" s="157"/>
      <c r="M49" s="157"/>
      <c r="N49" s="157"/>
      <c r="O49" s="161"/>
      <c r="P49" s="157"/>
      <c r="Q49" s="157"/>
      <c r="R49" s="157"/>
      <c r="S49" s="157"/>
    </row>
    <row r="50" spans="6:19" x14ac:dyDescent="0.3">
      <c r="F50" s="157"/>
      <c r="G50" s="157"/>
      <c r="H50" s="157"/>
      <c r="I50" s="157"/>
      <c r="J50" s="157"/>
      <c r="K50" s="157"/>
      <c r="L50" s="157"/>
      <c r="M50" s="157"/>
      <c r="N50" s="157"/>
      <c r="O50" s="161"/>
      <c r="P50" s="157"/>
      <c r="Q50" s="157"/>
      <c r="R50" s="157"/>
      <c r="S50" s="157"/>
    </row>
    <row r="51" spans="6:19" x14ac:dyDescent="0.3">
      <c r="F51" s="157"/>
      <c r="G51" s="157"/>
      <c r="H51" s="157"/>
      <c r="I51" s="157"/>
      <c r="J51" s="157"/>
      <c r="K51" s="157"/>
      <c r="L51" s="157"/>
      <c r="M51" s="157"/>
      <c r="N51" s="157"/>
      <c r="O51" s="161"/>
      <c r="P51" s="157"/>
      <c r="Q51" s="157"/>
      <c r="R51" s="157"/>
      <c r="S51" s="157"/>
    </row>
    <row r="52" spans="6:19" x14ac:dyDescent="0.3">
      <c r="F52" s="157"/>
      <c r="G52" s="157"/>
      <c r="H52" s="157"/>
      <c r="I52" s="157"/>
      <c r="J52" s="157"/>
      <c r="K52" s="157"/>
      <c r="L52" s="157"/>
      <c r="M52" s="157"/>
      <c r="N52" s="157"/>
      <c r="O52" s="161"/>
      <c r="P52" s="157"/>
      <c r="Q52" s="157"/>
      <c r="R52" s="157"/>
      <c r="S52" s="157"/>
    </row>
    <row r="53" spans="6:19" x14ac:dyDescent="0.3">
      <c r="F53" s="157"/>
      <c r="G53" s="157"/>
      <c r="H53" s="157"/>
      <c r="I53" s="157"/>
      <c r="J53" s="157"/>
      <c r="K53" s="157"/>
      <c r="L53" s="157"/>
      <c r="M53" s="157"/>
      <c r="N53" s="157"/>
      <c r="O53" s="161"/>
      <c r="P53" s="157"/>
      <c r="Q53" s="157"/>
      <c r="R53" s="157"/>
      <c r="S53" s="157"/>
    </row>
    <row r="54" spans="6:19" x14ac:dyDescent="0.3">
      <c r="F54" s="157"/>
      <c r="G54" s="157"/>
      <c r="H54" s="157"/>
      <c r="I54" s="157"/>
      <c r="J54" s="157"/>
      <c r="K54" s="157"/>
      <c r="L54" s="157"/>
      <c r="M54" s="157"/>
      <c r="N54" s="157"/>
      <c r="O54" s="161"/>
      <c r="P54" s="157"/>
      <c r="Q54" s="157"/>
      <c r="R54" s="157"/>
      <c r="S54" s="157"/>
    </row>
    <row r="55" spans="6:19" x14ac:dyDescent="0.3">
      <c r="F55" s="157"/>
      <c r="G55" s="157"/>
      <c r="H55" s="157"/>
      <c r="I55" s="157"/>
      <c r="J55" s="157"/>
      <c r="K55" s="157"/>
      <c r="L55" s="157"/>
      <c r="M55" s="157"/>
      <c r="N55" s="157"/>
      <c r="O55" s="161"/>
      <c r="P55" s="157"/>
      <c r="Q55" s="157"/>
      <c r="R55" s="157"/>
      <c r="S55" s="157"/>
    </row>
    <row r="56" spans="6:19" x14ac:dyDescent="0.3">
      <c r="F56" s="157"/>
      <c r="G56" s="157"/>
      <c r="H56" s="157"/>
      <c r="I56" s="157"/>
      <c r="J56" s="157"/>
      <c r="K56" s="157"/>
      <c r="L56" s="157"/>
      <c r="M56" s="157"/>
      <c r="N56" s="157"/>
      <c r="O56" s="161"/>
      <c r="P56" s="157"/>
      <c r="Q56" s="157"/>
      <c r="R56" s="157"/>
      <c r="S56" s="157"/>
    </row>
    <row r="57" spans="6:19" x14ac:dyDescent="0.3">
      <c r="F57" s="157"/>
      <c r="G57" s="157"/>
      <c r="H57" s="157"/>
      <c r="I57" s="157"/>
      <c r="J57" s="157"/>
      <c r="K57" s="157"/>
      <c r="L57" s="157"/>
      <c r="M57" s="157"/>
      <c r="N57" s="157"/>
      <c r="O57" s="161"/>
      <c r="P57" s="157"/>
      <c r="Q57" s="157"/>
      <c r="R57" s="157"/>
      <c r="S57" s="157"/>
    </row>
    <row r="58" spans="6:19" x14ac:dyDescent="0.3">
      <c r="F58" s="157"/>
      <c r="G58" s="157"/>
      <c r="H58" s="157"/>
      <c r="I58" s="157"/>
      <c r="J58" s="157"/>
      <c r="K58" s="157"/>
      <c r="L58" s="157"/>
      <c r="M58" s="157"/>
      <c r="N58" s="157"/>
      <c r="O58" s="161"/>
      <c r="P58" s="157"/>
      <c r="Q58" s="157"/>
      <c r="R58" s="157"/>
      <c r="S58" s="157"/>
    </row>
    <row r="59" spans="6:19" x14ac:dyDescent="0.3">
      <c r="F59" s="157"/>
      <c r="G59" s="157"/>
      <c r="H59" s="157"/>
      <c r="I59" s="157"/>
      <c r="J59" s="157"/>
      <c r="K59" s="157"/>
      <c r="L59" s="157"/>
      <c r="M59" s="157"/>
      <c r="N59" s="157"/>
      <c r="O59" s="161"/>
      <c r="P59" s="157"/>
      <c r="Q59" s="157"/>
      <c r="R59" s="157"/>
      <c r="S59" s="157"/>
    </row>
    <row r="60" spans="6:19" x14ac:dyDescent="0.3">
      <c r="F60" s="157"/>
      <c r="G60" s="157"/>
      <c r="H60" s="157"/>
      <c r="I60" s="157"/>
      <c r="J60" s="157"/>
      <c r="K60" s="157"/>
      <c r="L60" s="157"/>
      <c r="M60" s="157"/>
      <c r="N60" s="157"/>
      <c r="O60" s="161"/>
      <c r="P60" s="157"/>
      <c r="Q60" s="157"/>
      <c r="R60" s="157"/>
      <c r="S60" s="157"/>
    </row>
    <row r="61" spans="6:19" x14ac:dyDescent="0.3">
      <c r="F61" s="157"/>
      <c r="G61" s="157"/>
      <c r="H61" s="157"/>
      <c r="I61" s="157"/>
      <c r="J61" s="157"/>
      <c r="K61" s="157"/>
      <c r="L61" s="157"/>
      <c r="M61" s="157"/>
      <c r="N61" s="157"/>
      <c r="O61" s="161"/>
      <c r="P61" s="157"/>
      <c r="Q61" s="157"/>
      <c r="R61" s="157"/>
      <c r="S61" s="157"/>
    </row>
    <row r="62" spans="6:19" x14ac:dyDescent="0.3">
      <c r="F62" s="157"/>
      <c r="G62" s="157"/>
      <c r="H62" s="157"/>
      <c r="I62" s="157"/>
      <c r="J62" s="157"/>
      <c r="K62" s="157"/>
      <c r="L62" s="157"/>
      <c r="M62" s="157"/>
      <c r="N62" s="157"/>
      <c r="O62" s="161"/>
      <c r="P62" s="157"/>
      <c r="Q62" s="157"/>
      <c r="R62" s="157"/>
      <c r="S62" s="157"/>
    </row>
    <row r="63" spans="6:19" x14ac:dyDescent="0.3">
      <c r="F63" s="157"/>
      <c r="G63" s="157"/>
      <c r="H63" s="157"/>
      <c r="I63" s="157"/>
      <c r="J63" s="157"/>
      <c r="K63" s="157"/>
      <c r="L63" s="157"/>
      <c r="M63" s="157"/>
      <c r="N63" s="157"/>
      <c r="O63" s="161"/>
      <c r="P63" s="157"/>
      <c r="Q63" s="157"/>
      <c r="R63" s="157"/>
      <c r="S63" s="157"/>
    </row>
    <row r="64" spans="6:19" x14ac:dyDescent="0.3">
      <c r="F64" s="157"/>
      <c r="G64" s="157"/>
      <c r="H64" s="157"/>
      <c r="I64" s="157"/>
      <c r="J64" s="157"/>
      <c r="K64" s="157"/>
      <c r="L64" s="157"/>
      <c r="M64" s="157"/>
      <c r="N64" s="157"/>
      <c r="O64" s="161"/>
      <c r="P64" s="157"/>
      <c r="Q64" s="157"/>
      <c r="R64" s="157"/>
      <c r="S64" s="157"/>
    </row>
    <row r="65" spans="6:19" x14ac:dyDescent="0.3">
      <c r="F65" s="157"/>
      <c r="G65" s="157"/>
      <c r="H65" s="157"/>
      <c r="I65" s="157"/>
      <c r="J65" s="157"/>
      <c r="K65" s="157"/>
      <c r="L65" s="157"/>
      <c r="M65" s="157"/>
      <c r="N65" s="157"/>
      <c r="O65" s="161"/>
      <c r="P65" s="157"/>
      <c r="Q65" s="157"/>
      <c r="R65" s="157"/>
      <c r="S65" s="157"/>
    </row>
    <row r="66" spans="6:19" x14ac:dyDescent="0.3">
      <c r="F66" s="157"/>
      <c r="G66" s="157"/>
      <c r="H66" s="157"/>
      <c r="I66" s="157"/>
      <c r="J66" s="157"/>
      <c r="K66" s="157"/>
      <c r="L66" s="157"/>
      <c r="M66" s="157"/>
      <c r="N66" s="157"/>
      <c r="O66" s="161"/>
      <c r="P66" s="157"/>
      <c r="Q66" s="157"/>
      <c r="R66" s="157"/>
      <c r="S66" s="157"/>
    </row>
    <row r="67" spans="6:19" x14ac:dyDescent="0.3">
      <c r="F67" s="157"/>
      <c r="G67" s="157"/>
      <c r="H67" s="157"/>
      <c r="I67" s="157"/>
      <c r="J67" s="157"/>
      <c r="K67" s="157"/>
      <c r="L67" s="157"/>
      <c r="M67" s="157"/>
      <c r="N67" s="157"/>
      <c r="O67" s="161"/>
      <c r="P67" s="157"/>
      <c r="Q67" s="157"/>
      <c r="R67" s="157"/>
      <c r="S67" s="157"/>
    </row>
    <row r="68" spans="6:19" x14ac:dyDescent="0.3">
      <c r="F68" s="157"/>
      <c r="G68" s="157"/>
      <c r="H68" s="157"/>
      <c r="I68" s="157"/>
      <c r="J68" s="157"/>
      <c r="K68" s="157"/>
      <c r="L68" s="157"/>
      <c r="M68" s="157"/>
      <c r="N68" s="157"/>
      <c r="O68" s="161"/>
      <c r="P68" s="157"/>
      <c r="Q68" s="157"/>
      <c r="R68" s="157"/>
      <c r="S68" s="157"/>
    </row>
    <row r="69" spans="6:19" x14ac:dyDescent="0.3">
      <c r="F69" s="157"/>
      <c r="G69" s="157"/>
      <c r="H69" s="157"/>
      <c r="I69" s="157"/>
      <c r="J69" s="157"/>
      <c r="K69" s="157"/>
      <c r="L69" s="157"/>
      <c r="M69" s="157"/>
      <c r="N69" s="157"/>
      <c r="O69" s="161"/>
      <c r="P69" s="157"/>
      <c r="Q69" s="157"/>
      <c r="R69" s="157"/>
      <c r="S69" s="157"/>
    </row>
    <row r="70" spans="6:19" x14ac:dyDescent="0.3">
      <c r="F70" s="157"/>
      <c r="G70" s="157"/>
      <c r="H70" s="157"/>
      <c r="I70" s="157"/>
      <c r="J70" s="157"/>
      <c r="K70" s="157"/>
      <c r="L70" s="157"/>
      <c r="M70" s="157"/>
      <c r="N70" s="157"/>
      <c r="O70" s="161"/>
      <c r="P70" s="157"/>
      <c r="Q70" s="157"/>
      <c r="R70" s="157"/>
      <c r="S70" s="157"/>
    </row>
    <row r="71" spans="6:19" x14ac:dyDescent="0.3">
      <c r="F71" s="157"/>
      <c r="G71" s="157"/>
      <c r="H71" s="157"/>
      <c r="I71" s="157"/>
      <c r="J71" s="157"/>
      <c r="K71" s="157"/>
      <c r="L71" s="157"/>
      <c r="M71" s="157"/>
      <c r="N71" s="157"/>
      <c r="O71" s="161"/>
      <c r="P71" s="157"/>
      <c r="Q71" s="157"/>
      <c r="R71" s="157"/>
      <c r="S71" s="157"/>
    </row>
    <row r="72" spans="6:19" x14ac:dyDescent="0.3">
      <c r="F72" s="157"/>
      <c r="G72" s="157"/>
      <c r="H72" s="157"/>
      <c r="I72" s="157"/>
      <c r="J72" s="157"/>
      <c r="K72" s="157"/>
      <c r="L72" s="157"/>
      <c r="M72" s="157"/>
      <c r="N72" s="157"/>
      <c r="O72" s="161"/>
      <c r="P72" s="157"/>
      <c r="Q72" s="157"/>
      <c r="R72" s="157"/>
      <c r="S72" s="157"/>
    </row>
  </sheetData>
  <mergeCells count="28">
    <mergeCell ref="B2:T2"/>
    <mergeCell ref="B3:P3"/>
    <mergeCell ref="A5:C7"/>
    <mergeCell ref="D5:D7"/>
    <mergeCell ref="E5:E7"/>
    <mergeCell ref="F5:K5"/>
    <mergeCell ref="L5:L7"/>
    <mergeCell ref="M5:P5"/>
    <mergeCell ref="Q5:Q7"/>
    <mergeCell ref="R5:T5"/>
    <mergeCell ref="T6:T7"/>
    <mergeCell ref="U5:V6"/>
    <mergeCell ref="F6:F7"/>
    <mergeCell ref="G6:G7"/>
    <mergeCell ref="H6:H7"/>
    <mergeCell ref="I6:I7"/>
    <mergeCell ref="J6:J7"/>
    <mergeCell ref="K6:K7"/>
    <mergeCell ref="M6:M7"/>
    <mergeCell ref="N6:N7"/>
    <mergeCell ref="O6:O7"/>
    <mergeCell ref="A16:C19"/>
    <mergeCell ref="A20:C23"/>
    <mergeCell ref="P6:P7"/>
    <mergeCell ref="R6:R7"/>
    <mergeCell ref="S6:S7"/>
    <mergeCell ref="A8:C11"/>
    <mergeCell ref="A12:C15"/>
  </mergeCells>
  <printOptions horizontalCentered="1"/>
  <pageMargins left="0.19685039370078741" right="0.19685039370078741" top="0.35433070866141736" bottom="0.27559055118110237" header="0.15748031496062992" footer="0.15748031496062992"/>
  <pageSetup paperSize="8" scale="76" orientation="landscape" r:id="rId1"/>
  <headerFooter alignWithMargins="0">
    <oddHeader xml:space="preserve">&amp;L 5 melléklet a .......   önkormányzati rendelethez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42"/>
  <sheetViews>
    <sheetView zoomScaleNormal="100" zoomScaleSheetLayoutView="100" workbookViewId="0">
      <selection activeCell="A5" sqref="A5"/>
    </sheetView>
  </sheetViews>
  <sheetFormatPr defaultRowHeight="17.25" x14ac:dyDescent="0.3"/>
  <cols>
    <col min="1" max="1" width="97.42578125" style="121" customWidth="1"/>
    <col min="2" max="2" width="14.5703125" style="122" customWidth="1"/>
    <col min="3" max="3" width="14.5703125" style="367" customWidth="1"/>
    <col min="4" max="4" width="14.5703125" style="122" customWidth="1"/>
    <col min="5" max="5" width="9.7109375" style="120" customWidth="1"/>
    <col min="6" max="16384" width="9.140625" style="120"/>
  </cols>
  <sheetData>
    <row r="1" spans="1:4" ht="17.25" customHeight="1" x14ac:dyDescent="0.3">
      <c r="A1" s="532" t="s">
        <v>480</v>
      </c>
      <c r="B1" s="532"/>
      <c r="C1" s="532"/>
      <c r="D1" s="532"/>
    </row>
    <row r="2" spans="1:4" ht="18" thickBot="1" x14ac:dyDescent="0.35"/>
    <row r="3" spans="1:4" ht="18" thickBot="1" x14ac:dyDescent="0.35">
      <c r="A3" s="383" t="s">
        <v>77</v>
      </c>
      <c r="B3" s="381" t="s">
        <v>80</v>
      </c>
      <c r="C3" s="382" t="s">
        <v>161</v>
      </c>
      <c r="D3" s="360" t="s">
        <v>152</v>
      </c>
    </row>
    <row r="4" spans="1:4" x14ac:dyDescent="0.3">
      <c r="A4" s="379"/>
      <c r="B4" s="378"/>
      <c r="C4" s="193"/>
      <c r="D4" s="253"/>
    </row>
    <row r="5" spans="1:4" x14ac:dyDescent="0.3">
      <c r="A5" s="380"/>
      <c r="B5" s="377"/>
      <c r="C5" s="195"/>
      <c r="D5" s="197"/>
    </row>
    <row r="6" spans="1:4" x14ac:dyDescent="0.3">
      <c r="A6" s="229" t="s">
        <v>232</v>
      </c>
      <c r="B6" s="376">
        <f>SUM(B7:B28)</f>
        <v>576065</v>
      </c>
      <c r="C6" s="376">
        <f t="shared" ref="C6:D6" si="0">SUM(C7:C28)</f>
        <v>477700</v>
      </c>
      <c r="D6" s="376">
        <f t="shared" si="0"/>
        <v>68535</v>
      </c>
    </row>
    <row r="7" spans="1:4" x14ac:dyDescent="0.3">
      <c r="A7" s="105" t="s">
        <v>455</v>
      </c>
      <c r="B7" s="207">
        <v>127988</v>
      </c>
      <c r="C7" s="194">
        <v>127988</v>
      </c>
      <c r="D7" s="364">
        <v>2405</v>
      </c>
    </row>
    <row r="8" spans="1:4" x14ac:dyDescent="0.3">
      <c r="A8" s="105" t="s">
        <v>448</v>
      </c>
      <c r="B8" s="207">
        <v>300000</v>
      </c>
      <c r="C8" s="194">
        <f>167835+28161</f>
        <v>195996</v>
      </c>
      <c r="D8" s="364">
        <v>13455</v>
      </c>
    </row>
    <row r="9" spans="1:4" x14ac:dyDescent="0.3">
      <c r="A9" s="105" t="s">
        <v>437</v>
      </c>
      <c r="B9" s="207">
        <v>96077</v>
      </c>
      <c r="C9" s="106">
        <v>96077</v>
      </c>
      <c r="D9" s="364">
        <v>5006</v>
      </c>
    </row>
    <row r="10" spans="1:4" x14ac:dyDescent="0.3">
      <c r="A10" s="110" t="s">
        <v>481</v>
      </c>
      <c r="B10" s="218">
        <v>1500</v>
      </c>
      <c r="C10" s="106">
        <f>1500-373</f>
        <v>1127</v>
      </c>
      <c r="D10" s="364">
        <v>1127</v>
      </c>
    </row>
    <row r="11" spans="1:4" x14ac:dyDescent="0.3">
      <c r="A11" s="110" t="s">
        <v>482</v>
      </c>
      <c r="B11" s="218">
        <v>6000</v>
      </c>
      <c r="C11" s="194">
        <v>4000</v>
      </c>
      <c r="D11" s="364">
        <v>4000</v>
      </c>
    </row>
    <row r="12" spans="1:4" x14ac:dyDescent="0.3">
      <c r="A12" s="110" t="s">
        <v>449</v>
      </c>
      <c r="B12" s="218">
        <v>22000</v>
      </c>
      <c r="C12" s="194">
        <v>0</v>
      </c>
      <c r="D12" s="364">
        <v>0</v>
      </c>
    </row>
    <row r="13" spans="1:4" x14ac:dyDescent="0.3">
      <c r="A13" s="110" t="s">
        <v>450</v>
      </c>
      <c r="B13" s="218">
        <v>1000</v>
      </c>
      <c r="C13" s="194">
        <f>1000+656</f>
        <v>1656</v>
      </c>
      <c r="D13" s="364">
        <v>1656</v>
      </c>
    </row>
    <row r="14" spans="1:4" x14ac:dyDescent="0.3">
      <c r="A14" s="110" t="s">
        <v>483</v>
      </c>
      <c r="B14" s="218">
        <v>6000</v>
      </c>
      <c r="C14" s="194">
        <v>6000</v>
      </c>
      <c r="D14" s="364">
        <v>0</v>
      </c>
    </row>
    <row r="15" spans="1:4" x14ac:dyDescent="0.3">
      <c r="A15" s="110" t="s">
        <v>451</v>
      </c>
      <c r="B15" s="218">
        <v>5000</v>
      </c>
      <c r="C15" s="194">
        <v>5000</v>
      </c>
      <c r="D15" s="364">
        <v>1874</v>
      </c>
    </row>
    <row r="16" spans="1:4" x14ac:dyDescent="0.3">
      <c r="A16" s="110" t="s">
        <v>452</v>
      </c>
      <c r="B16" s="218">
        <v>5500</v>
      </c>
      <c r="C16" s="194">
        <v>3000</v>
      </c>
      <c r="D16" s="364">
        <v>2756</v>
      </c>
    </row>
    <row r="17" spans="1:4" x14ac:dyDescent="0.3">
      <c r="A17" s="110" t="s">
        <v>484</v>
      </c>
      <c r="B17" s="218">
        <v>1000</v>
      </c>
      <c r="C17" s="194">
        <v>0</v>
      </c>
      <c r="D17" s="364">
        <v>0</v>
      </c>
    </row>
    <row r="18" spans="1:4" x14ac:dyDescent="0.3">
      <c r="A18" s="110" t="s">
        <v>432</v>
      </c>
      <c r="B18" s="218">
        <v>500</v>
      </c>
      <c r="C18" s="194">
        <v>0</v>
      </c>
      <c r="D18" s="364">
        <v>0</v>
      </c>
    </row>
    <row r="19" spans="1:4" x14ac:dyDescent="0.3">
      <c r="A19" s="110" t="s">
        <v>433</v>
      </c>
      <c r="B19" s="218">
        <v>500</v>
      </c>
      <c r="C19" s="194">
        <v>503</v>
      </c>
      <c r="D19" s="364">
        <v>508</v>
      </c>
    </row>
    <row r="20" spans="1:4" x14ac:dyDescent="0.3">
      <c r="A20" s="110" t="s">
        <v>453</v>
      </c>
      <c r="B20" s="218">
        <v>3000</v>
      </c>
      <c r="C20" s="194">
        <v>1723</v>
      </c>
      <c r="D20" s="364">
        <v>960</v>
      </c>
    </row>
    <row r="21" spans="1:4" x14ac:dyDescent="0.3">
      <c r="A21" s="110" t="s">
        <v>485</v>
      </c>
      <c r="B21" s="218">
        <v>0</v>
      </c>
      <c r="C21" s="194">
        <v>1080</v>
      </c>
      <c r="D21" s="364">
        <v>1080</v>
      </c>
    </row>
    <row r="22" spans="1:4" x14ac:dyDescent="0.3">
      <c r="A22" s="110" t="s">
        <v>486</v>
      </c>
      <c r="B22" s="218">
        <v>0</v>
      </c>
      <c r="C22" s="194">
        <f>82+560</f>
        <v>642</v>
      </c>
      <c r="D22" s="364">
        <v>642</v>
      </c>
    </row>
    <row r="23" spans="1:4" x14ac:dyDescent="0.3">
      <c r="A23" s="110" t="s">
        <v>487</v>
      </c>
      <c r="B23" s="218">
        <v>0</v>
      </c>
      <c r="C23" s="194">
        <f>130+19140</f>
        <v>19270</v>
      </c>
      <c r="D23" s="364">
        <v>19270</v>
      </c>
    </row>
    <row r="24" spans="1:4" x14ac:dyDescent="0.3">
      <c r="A24" s="110" t="s">
        <v>488</v>
      </c>
      <c r="B24" s="218">
        <v>0</v>
      </c>
      <c r="C24" s="194">
        <v>5867</v>
      </c>
      <c r="D24" s="364">
        <v>5867</v>
      </c>
    </row>
    <row r="25" spans="1:4" x14ac:dyDescent="0.3">
      <c r="A25" s="110" t="s">
        <v>489</v>
      </c>
      <c r="B25" s="218">
        <v>0</v>
      </c>
      <c r="C25" s="194">
        <f>2997+1587+165</f>
        <v>4749</v>
      </c>
      <c r="D25" s="364">
        <v>4907</v>
      </c>
    </row>
    <row r="26" spans="1:4" x14ac:dyDescent="0.3">
      <c r="A26" s="105" t="s">
        <v>490</v>
      </c>
      <c r="B26" s="207">
        <v>0</v>
      </c>
      <c r="C26" s="194">
        <v>500</v>
      </c>
      <c r="D26" s="364">
        <v>500</v>
      </c>
    </row>
    <row r="27" spans="1:4" x14ac:dyDescent="0.3">
      <c r="A27" s="105" t="s">
        <v>491</v>
      </c>
      <c r="B27" s="207">
        <v>0</v>
      </c>
      <c r="C27" s="194">
        <v>2403</v>
      </c>
      <c r="D27" s="364">
        <v>2403</v>
      </c>
    </row>
    <row r="28" spans="1:4" x14ac:dyDescent="0.3">
      <c r="A28" s="105" t="s">
        <v>492</v>
      </c>
      <c r="B28" s="362">
        <v>0</v>
      </c>
      <c r="C28" s="194">
        <v>119</v>
      </c>
      <c r="D28" s="364">
        <v>119</v>
      </c>
    </row>
    <row r="29" spans="1:4" x14ac:dyDescent="0.3">
      <c r="A29" s="105"/>
      <c r="B29" s="362"/>
      <c r="C29" s="194"/>
      <c r="D29" s="364"/>
    </row>
    <row r="30" spans="1:4" x14ac:dyDescent="0.3">
      <c r="A30" s="103" t="s">
        <v>498</v>
      </c>
      <c r="B30" s="362">
        <f>SUM(B31:B34)</f>
        <v>1000</v>
      </c>
      <c r="C30" s="104">
        <f>SUM(C31:C34)</f>
        <v>1909</v>
      </c>
      <c r="D30" s="365">
        <f>SUM(D31:D34)</f>
        <v>1864</v>
      </c>
    </row>
    <row r="31" spans="1:4" x14ac:dyDescent="0.3">
      <c r="A31" s="105" t="s">
        <v>493</v>
      </c>
      <c r="B31" s="207">
        <v>776</v>
      </c>
      <c r="C31" s="194">
        <v>776</v>
      </c>
      <c r="D31" s="364">
        <v>776</v>
      </c>
    </row>
    <row r="32" spans="1:4" x14ac:dyDescent="0.3">
      <c r="A32" s="105" t="s">
        <v>494</v>
      </c>
      <c r="B32" s="207">
        <v>137</v>
      </c>
      <c r="C32" s="194">
        <v>137</v>
      </c>
      <c r="D32" s="364">
        <v>137</v>
      </c>
    </row>
    <row r="33" spans="1:4" x14ac:dyDescent="0.3">
      <c r="A33" s="105" t="s">
        <v>495</v>
      </c>
      <c r="B33" s="207">
        <v>0</v>
      </c>
      <c r="C33" s="194">
        <v>909</v>
      </c>
      <c r="D33" s="364">
        <v>909</v>
      </c>
    </row>
    <row r="34" spans="1:4" x14ac:dyDescent="0.3">
      <c r="A34" s="105" t="s">
        <v>496</v>
      </c>
      <c r="B34" s="207">
        <v>87</v>
      </c>
      <c r="C34" s="194">
        <v>87</v>
      </c>
      <c r="D34" s="364">
        <v>42</v>
      </c>
    </row>
    <row r="35" spans="1:4" x14ac:dyDescent="0.3">
      <c r="A35" s="105"/>
      <c r="B35" s="207"/>
      <c r="C35" s="194"/>
      <c r="D35" s="364"/>
    </row>
    <row r="36" spans="1:4" x14ac:dyDescent="0.3">
      <c r="A36" s="105"/>
      <c r="B36" s="207"/>
      <c r="C36" s="194"/>
      <c r="D36" s="364"/>
    </row>
    <row r="37" spans="1:4" x14ac:dyDescent="0.3">
      <c r="A37" s="103" t="s">
        <v>499</v>
      </c>
      <c r="B37" s="363">
        <f>SUM(B38:B39)</f>
        <v>6500</v>
      </c>
      <c r="C37" s="195">
        <f>SUM(C38:C39)</f>
        <v>6500</v>
      </c>
      <c r="D37" s="365">
        <f>SUM(D38:D39)</f>
        <v>5419</v>
      </c>
    </row>
    <row r="38" spans="1:4" x14ac:dyDescent="0.3">
      <c r="A38" s="105" t="s">
        <v>500</v>
      </c>
      <c r="B38" s="207">
        <v>4500</v>
      </c>
      <c r="C38" s="194">
        <v>4500</v>
      </c>
      <c r="D38" s="364">
        <v>3340</v>
      </c>
    </row>
    <row r="39" spans="1:4" x14ac:dyDescent="0.3">
      <c r="A39" s="361" t="s">
        <v>501</v>
      </c>
      <c r="B39" s="207">
        <v>2000</v>
      </c>
      <c r="C39" s="368">
        <v>2000</v>
      </c>
      <c r="D39" s="364">
        <v>2079</v>
      </c>
    </row>
    <row r="40" spans="1:4" x14ac:dyDescent="0.3">
      <c r="A40" s="361"/>
      <c r="B40" s="362"/>
      <c r="C40" s="247"/>
      <c r="D40" s="366"/>
    </row>
    <row r="41" spans="1:4" ht="18" thickBot="1" x14ac:dyDescent="0.35">
      <c r="A41" s="372"/>
      <c r="B41" s="373"/>
      <c r="C41" s="374"/>
      <c r="D41" s="375"/>
    </row>
    <row r="42" spans="1:4" ht="32.25" customHeight="1" thickBot="1" x14ac:dyDescent="0.35">
      <c r="A42" s="369" t="s">
        <v>497</v>
      </c>
      <c r="B42" s="370">
        <f>+B6+B30+B37</f>
        <v>583565</v>
      </c>
      <c r="C42" s="370">
        <f t="shared" ref="C42:D42" si="1">+C6+C30+C37</f>
        <v>486109</v>
      </c>
      <c r="D42" s="371">
        <f t="shared" si="1"/>
        <v>75818</v>
      </c>
    </row>
  </sheetData>
  <mergeCells count="1">
    <mergeCell ref="A1:D1"/>
  </mergeCells>
  <phoneticPr fontId="0" type="noConversion"/>
  <printOptions horizontalCentered="1"/>
  <pageMargins left="0.51181102362204722" right="0.27559055118110237" top="1.0236220472440944" bottom="0.59055118110236227" header="0.55118110236220474" footer="0"/>
  <pageSetup paperSize="9" scale="56" orientation="portrait" r:id="rId1"/>
  <headerFooter alignWithMargins="0">
    <oddHeader xml:space="preserve">&amp;L 6. melléklet a    önkormányzati rendelethez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D377"/>
  <sheetViews>
    <sheetView zoomScaleNormal="100" zoomScaleSheetLayoutView="100" workbookViewId="0">
      <selection activeCell="A9" sqref="A9"/>
    </sheetView>
  </sheetViews>
  <sheetFormatPr defaultRowHeight="17.25" x14ac:dyDescent="0.3"/>
  <cols>
    <col min="1" max="1" width="84.85546875" style="101" customWidth="1"/>
    <col min="2" max="2" width="13.28515625" style="102" customWidth="1"/>
    <col min="3" max="3" width="13.28515625" style="100" customWidth="1"/>
    <col min="4" max="4" width="13.28515625" style="102" customWidth="1"/>
    <col min="5" max="16384" width="9.140625" style="100"/>
  </cols>
  <sheetData>
    <row r="1" spans="1:4" x14ac:dyDescent="0.3">
      <c r="A1" s="533" t="s">
        <v>512</v>
      </c>
      <c r="B1" s="533"/>
      <c r="C1" s="533"/>
      <c r="D1" s="533"/>
    </row>
    <row r="2" spans="1:4" x14ac:dyDescent="0.3">
      <c r="A2" s="534" t="s">
        <v>83</v>
      </c>
      <c r="B2" s="534"/>
      <c r="C2" s="534"/>
      <c r="D2" s="534"/>
    </row>
    <row r="3" spans="1:4" ht="18" thickBot="1" x14ac:dyDescent="0.35"/>
    <row r="4" spans="1:4" ht="18" thickBot="1" x14ac:dyDescent="0.35">
      <c r="A4" s="210" t="s">
        <v>77</v>
      </c>
      <c r="B4" s="208" t="s">
        <v>80</v>
      </c>
      <c r="C4" s="209" t="s">
        <v>161</v>
      </c>
      <c r="D4" s="220" t="s">
        <v>152</v>
      </c>
    </row>
    <row r="5" spans="1:4" x14ac:dyDescent="0.3">
      <c r="A5" s="205"/>
      <c r="B5" s="206"/>
      <c r="C5" s="171"/>
      <c r="D5" s="219"/>
    </row>
    <row r="6" spans="1:4" x14ac:dyDescent="0.3">
      <c r="A6" s="384"/>
      <c r="B6" s="385"/>
      <c r="C6" s="109"/>
      <c r="D6" s="253"/>
    </row>
    <row r="7" spans="1:4" x14ac:dyDescent="0.3">
      <c r="A7" s="229" t="s">
        <v>232</v>
      </c>
      <c r="B7" s="104">
        <f>SUM(B8:B16)</f>
        <v>165000</v>
      </c>
      <c r="C7" s="104">
        <f t="shared" ref="C7:D7" si="0">SUM(C8:C16)</f>
        <v>198435</v>
      </c>
      <c r="D7" s="238">
        <f t="shared" si="0"/>
        <v>31350</v>
      </c>
    </row>
    <row r="8" spans="1:4" x14ac:dyDescent="0.3">
      <c r="A8" s="105" t="s">
        <v>502</v>
      </c>
      <c r="B8" s="106">
        <v>150000</v>
      </c>
      <c r="C8" s="106">
        <v>167314</v>
      </c>
      <c r="D8" s="197">
        <v>229</v>
      </c>
    </row>
    <row r="9" spans="1:4" x14ac:dyDescent="0.3">
      <c r="A9" s="105" t="s">
        <v>503</v>
      </c>
      <c r="B9" s="106">
        <v>4000</v>
      </c>
      <c r="C9" s="106">
        <v>3331</v>
      </c>
      <c r="D9" s="197">
        <v>3331</v>
      </c>
    </row>
    <row r="10" spans="1:4" x14ac:dyDescent="0.3">
      <c r="A10" s="105" t="s">
        <v>454</v>
      </c>
      <c r="B10" s="106">
        <v>11000</v>
      </c>
      <c r="C10" s="106">
        <v>0</v>
      </c>
      <c r="D10" s="197">
        <v>0</v>
      </c>
    </row>
    <row r="11" spans="1:4" x14ac:dyDescent="0.3">
      <c r="A11" s="105" t="s">
        <v>504</v>
      </c>
      <c r="B11" s="106">
        <v>0</v>
      </c>
      <c r="C11" s="106">
        <v>12856</v>
      </c>
      <c r="D11" s="197">
        <v>12856</v>
      </c>
    </row>
    <row r="12" spans="1:4" ht="34.5" x14ac:dyDescent="0.3">
      <c r="A12" s="105" t="s">
        <v>505</v>
      </c>
      <c r="B12" s="106">
        <v>0</v>
      </c>
      <c r="C12" s="106">
        <v>12293</v>
      </c>
      <c r="D12" s="197">
        <v>12293</v>
      </c>
    </row>
    <row r="13" spans="1:4" x14ac:dyDescent="0.3">
      <c r="A13" s="110" t="s">
        <v>506</v>
      </c>
      <c r="B13" s="106">
        <v>0</v>
      </c>
      <c r="C13" s="29">
        <v>1443</v>
      </c>
      <c r="D13" s="197">
        <v>1443</v>
      </c>
    </row>
    <row r="14" spans="1:4" x14ac:dyDescent="0.3">
      <c r="A14" s="110" t="s">
        <v>507</v>
      </c>
      <c r="B14" s="106">
        <v>0</v>
      </c>
      <c r="C14" s="194">
        <v>235</v>
      </c>
      <c r="D14" s="197">
        <v>235</v>
      </c>
    </row>
    <row r="15" spans="1:4" x14ac:dyDescent="0.3">
      <c r="A15" s="110" t="s">
        <v>508</v>
      </c>
      <c r="B15" s="106">
        <v>0</v>
      </c>
      <c r="C15" s="29">
        <v>465</v>
      </c>
      <c r="D15" s="197">
        <v>465</v>
      </c>
    </row>
    <row r="16" spans="1:4" x14ac:dyDescent="0.3">
      <c r="A16" s="3" t="s">
        <v>509</v>
      </c>
      <c r="B16" s="106">
        <v>0</v>
      </c>
      <c r="C16" s="106">
        <v>498</v>
      </c>
      <c r="D16" s="197">
        <v>498</v>
      </c>
    </row>
    <row r="17" spans="1:4" x14ac:dyDescent="0.3">
      <c r="A17" s="105"/>
      <c r="B17" s="106"/>
      <c r="C17" s="29"/>
      <c r="D17" s="197"/>
    </row>
    <row r="18" spans="1:4" x14ac:dyDescent="0.3">
      <c r="A18" s="105"/>
      <c r="B18" s="106"/>
      <c r="C18" s="29"/>
      <c r="D18" s="197"/>
    </row>
    <row r="19" spans="1:4" x14ac:dyDescent="0.3">
      <c r="A19" s="103" t="s">
        <v>498</v>
      </c>
      <c r="B19" s="104">
        <v>2700</v>
      </c>
      <c r="C19" s="31">
        <v>0</v>
      </c>
      <c r="D19" s="198">
        <v>0</v>
      </c>
    </row>
    <row r="20" spans="1:4" x14ac:dyDescent="0.3">
      <c r="A20" s="105" t="s">
        <v>510</v>
      </c>
      <c r="B20" s="106">
        <v>2500</v>
      </c>
      <c r="C20" s="29">
        <v>0</v>
      </c>
      <c r="D20" s="197">
        <v>0</v>
      </c>
    </row>
    <row r="21" spans="1:4" x14ac:dyDescent="0.3">
      <c r="A21" s="105" t="s">
        <v>511</v>
      </c>
      <c r="B21" s="106">
        <v>200</v>
      </c>
      <c r="C21" s="29">
        <v>0</v>
      </c>
      <c r="D21" s="197">
        <v>0</v>
      </c>
    </row>
    <row r="22" spans="1:4" x14ac:dyDescent="0.3">
      <c r="A22" s="105"/>
      <c r="B22" s="106"/>
      <c r="C22" s="29"/>
      <c r="D22" s="197"/>
    </row>
    <row r="23" spans="1:4" x14ac:dyDescent="0.3">
      <c r="A23" s="105"/>
      <c r="B23" s="106"/>
      <c r="C23" s="29"/>
      <c r="D23" s="197"/>
    </row>
    <row r="24" spans="1:4" x14ac:dyDescent="0.3">
      <c r="A24" s="103" t="s">
        <v>499</v>
      </c>
      <c r="B24" s="104">
        <v>0</v>
      </c>
      <c r="C24" s="31">
        <v>0</v>
      </c>
      <c r="D24" s="198">
        <v>0</v>
      </c>
    </row>
    <row r="25" spans="1:4" x14ac:dyDescent="0.3">
      <c r="A25" s="105"/>
      <c r="B25" s="106"/>
      <c r="C25" s="29"/>
      <c r="D25" s="197"/>
    </row>
    <row r="26" spans="1:4" ht="18" thickBot="1" x14ac:dyDescent="0.35">
      <c r="A26" s="361"/>
      <c r="B26" s="386"/>
      <c r="C26" s="387"/>
      <c r="D26" s="388"/>
    </row>
    <row r="27" spans="1:4" ht="26.25" customHeight="1" thickBot="1" x14ac:dyDescent="0.35">
      <c r="A27" s="391" t="s">
        <v>82</v>
      </c>
      <c r="B27" s="389">
        <f>+B7+B19+B24</f>
        <v>167700</v>
      </c>
      <c r="C27" s="389">
        <f>+C7+C19+C24</f>
        <v>198435</v>
      </c>
      <c r="D27" s="390">
        <f>+D7+D19+D24</f>
        <v>31350</v>
      </c>
    </row>
    <row r="28" spans="1:4" x14ac:dyDescent="0.3">
      <c r="A28" s="102"/>
      <c r="B28" s="100"/>
    </row>
    <row r="29" spans="1:4" x14ac:dyDescent="0.3">
      <c r="A29" s="102"/>
      <c r="B29" s="100"/>
    </row>
    <row r="30" spans="1:4" x14ac:dyDescent="0.3">
      <c r="A30" s="102"/>
      <c r="B30" s="100"/>
    </row>
    <row r="31" spans="1:4" x14ac:dyDescent="0.3">
      <c r="A31" s="102"/>
      <c r="B31" s="100"/>
    </row>
    <row r="32" spans="1:4" x14ac:dyDescent="0.3">
      <c r="A32" s="102"/>
      <c r="B32" s="100"/>
    </row>
    <row r="33" spans="1:2" x14ac:dyDescent="0.3">
      <c r="A33" s="102"/>
      <c r="B33" s="100"/>
    </row>
    <row r="34" spans="1:2" x14ac:dyDescent="0.3">
      <c r="A34" s="102"/>
      <c r="B34" s="100"/>
    </row>
    <row r="35" spans="1:2" x14ac:dyDescent="0.3">
      <c r="A35" s="102"/>
      <c r="B35" s="100"/>
    </row>
    <row r="36" spans="1:2" x14ac:dyDescent="0.3">
      <c r="A36" s="102"/>
      <c r="B36" s="100"/>
    </row>
    <row r="37" spans="1:2" x14ac:dyDescent="0.3">
      <c r="A37" s="102"/>
      <c r="B37" s="100"/>
    </row>
    <row r="38" spans="1:2" x14ac:dyDescent="0.3">
      <c r="A38" s="102"/>
      <c r="B38" s="100"/>
    </row>
    <row r="39" spans="1:2" x14ac:dyDescent="0.3">
      <c r="A39" s="102"/>
      <c r="B39" s="100"/>
    </row>
    <row r="40" spans="1:2" x14ac:dyDescent="0.3">
      <c r="A40" s="102"/>
      <c r="B40" s="100"/>
    </row>
    <row r="41" spans="1:2" x14ac:dyDescent="0.3">
      <c r="A41" s="102"/>
      <c r="B41" s="100"/>
    </row>
    <row r="42" spans="1:2" x14ac:dyDescent="0.3">
      <c r="A42" s="102"/>
      <c r="B42" s="100"/>
    </row>
    <row r="43" spans="1:2" x14ac:dyDescent="0.3">
      <c r="A43" s="102"/>
      <c r="B43" s="100"/>
    </row>
    <row r="44" spans="1:2" x14ac:dyDescent="0.3">
      <c r="A44" s="102"/>
      <c r="B44" s="100"/>
    </row>
    <row r="45" spans="1:2" x14ac:dyDescent="0.3">
      <c r="A45" s="102"/>
      <c r="B45" s="100"/>
    </row>
    <row r="46" spans="1:2" x14ac:dyDescent="0.3">
      <c r="A46" s="102"/>
      <c r="B46" s="100"/>
    </row>
    <row r="47" spans="1:2" x14ac:dyDescent="0.3">
      <c r="A47" s="102"/>
      <c r="B47" s="100"/>
    </row>
    <row r="48" spans="1:2" x14ac:dyDescent="0.3">
      <c r="A48" s="102"/>
      <c r="B48" s="100"/>
    </row>
    <row r="49" spans="1:2" x14ac:dyDescent="0.3">
      <c r="A49" s="102"/>
      <c r="B49" s="100"/>
    </row>
    <row r="50" spans="1:2" x14ac:dyDescent="0.3">
      <c r="A50" s="102"/>
      <c r="B50" s="100"/>
    </row>
    <row r="51" spans="1:2" x14ac:dyDescent="0.3">
      <c r="A51" s="102"/>
      <c r="B51" s="100"/>
    </row>
    <row r="52" spans="1:2" x14ac:dyDescent="0.3">
      <c r="A52" s="102"/>
      <c r="B52" s="100"/>
    </row>
    <row r="53" spans="1:2" x14ac:dyDescent="0.3">
      <c r="A53" s="102"/>
      <c r="B53" s="100"/>
    </row>
    <row r="54" spans="1:2" x14ac:dyDescent="0.3">
      <c r="A54" s="102"/>
      <c r="B54" s="100"/>
    </row>
    <row r="55" spans="1:2" x14ac:dyDescent="0.3">
      <c r="A55" s="102"/>
      <c r="B55" s="100"/>
    </row>
    <row r="56" spans="1:2" x14ac:dyDescent="0.3">
      <c r="A56" s="102"/>
      <c r="B56" s="100"/>
    </row>
    <row r="57" spans="1:2" x14ac:dyDescent="0.3">
      <c r="A57" s="102"/>
      <c r="B57" s="100"/>
    </row>
    <row r="58" spans="1:2" x14ac:dyDescent="0.3">
      <c r="A58" s="102"/>
      <c r="B58" s="100"/>
    </row>
    <row r="59" spans="1:2" x14ac:dyDescent="0.3">
      <c r="A59" s="102"/>
      <c r="B59" s="100"/>
    </row>
    <row r="60" spans="1:2" x14ac:dyDescent="0.3">
      <c r="A60" s="102"/>
      <c r="B60" s="100"/>
    </row>
    <row r="61" spans="1:2" x14ac:dyDescent="0.3">
      <c r="A61" s="102"/>
      <c r="B61" s="100"/>
    </row>
    <row r="62" spans="1:2" x14ac:dyDescent="0.3">
      <c r="A62" s="102"/>
      <c r="B62" s="100"/>
    </row>
    <row r="63" spans="1:2" x14ac:dyDescent="0.3">
      <c r="A63" s="102"/>
      <c r="B63" s="100"/>
    </row>
    <row r="64" spans="1:2" x14ac:dyDescent="0.3">
      <c r="A64" s="102"/>
      <c r="B64" s="100"/>
    </row>
    <row r="65" spans="1:2" x14ac:dyDescent="0.3">
      <c r="A65" s="102"/>
      <c r="B65" s="100"/>
    </row>
    <row r="66" spans="1:2" x14ac:dyDescent="0.3">
      <c r="A66" s="102"/>
      <c r="B66" s="100"/>
    </row>
    <row r="67" spans="1:2" x14ac:dyDescent="0.3">
      <c r="A67" s="102"/>
      <c r="B67" s="100"/>
    </row>
    <row r="68" spans="1:2" x14ac:dyDescent="0.3">
      <c r="A68" s="102"/>
      <c r="B68" s="100"/>
    </row>
    <row r="69" spans="1:2" x14ac:dyDescent="0.3">
      <c r="A69" s="102"/>
      <c r="B69" s="100"/>
    </row>
    <row r="70" spans="1:2" x14ac:dyDescent="0.3">
      <c r="A70" s="102"/>
      <c r="B70" s="100"/>
    </row>
    <row r="71" spans="1:2" x14ac:dyDescent="0.3">
      <c r="A71" s="102"/>
      <c r="B71" s="100"/>
    </row>
    <row r="72" spans="1:2" x14ac:dyDescent="0.3">
      <c r="A72" s="102"/>
      <c r="B72" s="100"/>
    </row>
    <row r="73" spans="1:2" x14ac:dyDescent="0.3">
      <c r="A73" s="102"/>
      <c r="B73" s="100"/>
    </row>
    <row r="74" spans="1:2" x14ac:dyDescent="0.3">
      <c r="A74" s="102"/>
      <c r="B74" s="100"/>
    </row>
    <row r="75" spans="1:2" x14ac:dyDescent="0.3">
      <c r="A75" s="102"/>
      <c r="B75" s="100"/>
    </row>
    <row r="76" spans="1:2" x14ac:dyDescent="0.3">
      <c r="A76" s="102"/>
      <c r="B76" s="100"/>
    </row>
    <row r="77" spans="1:2" x14ac:dyDescent="0.3">
      <c r="A77" s="102"/>
      <c r="B77" s="100"/>
    </row>
    <row r="78" spans="1:2" x14ac:dyDescent="0.3">
      <c r="A78" s="102"/>
      <c r="B78" s="100"/>
    </row>
    <row r="79" spans="1:2" x14ac:dyDescent="0.3">
      <c r="A79" s="102"/>
      <c r="B79" s="100"/>
    </row>
    <row r="80" spans="1:2" x14ac:dyDescent="0.3">
      <c r="A80" s="102"/>
      <c r="B80" s="100"/>
    </row>
    <row r="81" spans="1:2" x14ac:dyDescent="0.3">
      <c r="A81" s="102"/>
      <c r="B81" s="100"/>
    </row>
    <row r="82" spans="1:2" x14ac:dyDescent="0.3">
      <c r="A82" s="102"/>
      <c r="B82" s="100"/>
    </row>
    <row r="83" spans="1:2" x14ac:dyDescent="0.3">
      <c r="A83" s="102"/>
      <c r="B83" s="100"/>
    </row>
    <row r="84" spans="1:2" x14ac:dyDescent="0.3">
      <c r="A84" s="102"/>
      <c r="B84" s="100"/>
    </row>
    <row r="85" spans="1:2" x14ac:dyDescent="0.3">
      <c r="A85" s="102"/>
      <c r="B85" s="100"/>
    </row>
    <row r="86" spans="1:2" x14ac:dyDescent="0.3">
      <c r="A86" s="102"/>
      <c r="B86" s="100"/>
    </row>
    <row r="87" spans="1:2" x14ac:dyDescent="0.3">
      <c r="A87" s="102"/>
      <c r="B87" s="100"/>
    </row>
    <row r="88" spans="1:2" x14ac:dyDescent="0.3">
      <c r="A88" s="102"/>
      <c r="B88" s="100"/>
    </row>
    <row r="89" spans="1:2" x14ac:dyDescent="0.3">
      <c r="A89" s="102"/>
      <c r="B89" s="100"/>
    </row>
    <row r="90" spans="1:2" x14ac:dyDescent="0.3">
      <c r="A90" s="102"/>
      <c r="B90" s="100"/>
    </row>
    <row r="91" spans="1:2" x14ac:dyDescent="0.3">
      <c r="A91" s="102"/>
      <c r="B91" s="100"/>
    </row>
    <row r="92" spans="1:2" x14ac:dyDescent="0.3">
      <c r="A92" s="102"/>
      <c r="B92" s="100"/>
    </row>
    <row r="93" spans="1:2" x14ac:dyDescent="0.3">
      <c r="A93" s="102"/>
      <c r="B93" s="100"/>
    </row>
    <row r="94" spans="1:2" x14ac:dyDescent="0.3">
      <c r="A94" s="102"/>
      <c r="B94" s="100"/>
    </row>
    <row r="95" spans="1:2" x14ac:dyDescent="0.3">
      <c r="A95" s="102"/>
      <c r="B95" s="100"/>
    </row>
    <row r="96" spans="1:2" x14ac:dyDescent="0.3">
      <c r="A96" s="102"/>
      <c r="B96" s="100"/>
    </row>
    <row r="97" spans="1:2" x14ac:dyDescent="0.3">
      <c r="A97" s="102"/>
      <c r="B97" s="100"/>
    </row>
    <row r="98" spans="1:2" x14ac:dyDescent="0.3">
      <c r="A98" s="102"/>
      <c r="B98" s="100"/>
    </row>
    <row r="99" spans="1:2" x14ac:dyDescent="0.3">
      <c r="A99" s="102"/>
      <c r="B99" s="100"/>
    </row>
    <row r="100" spans="1:2" x14ac:dyDescent="0.3">
      <c r="A100" s="102"/>
      <c r="B100" s="100"/>
    </row>
    <row r="101" spans="1:2" x14ac:dyDescent="0.3">
      <c r="A101" s="102"/>
      <c r="B101" s="100"/>
    </row>
    <row r="102" spans="1:2" x14ac:dyDescent="0.3">
      <c r="A102" s="102"/>
      <c r="B102" s="100"/>
    </row>
    <row r="103" spans="1:2" x14ac:dyDescent="0.3">
      <c r="A103" s="102"/>
      <c r="B103" s="100"/>
    </row>
    <row r="104" spans="1:2" x14ac:dyDescent="0.3">
      <c r="A104" s="102"/>
      <c r="B104" s="100"/>
    </row>
    <row r="105" spans="1:2" x14ac:dyDescent="0.3">
      <c r="A105" s="102"/>
      <c r="B105" s="100"/>
    </row>
    <row r="106" spans="1:2" x14ac:dyDescent="0.3">
      <c r="A106" s="102"/>
      <c r="B106" s="100"/>
    </row>
    <row r="107" spans="1:2" x14ac:dyDescent="0.3">
      <c r="A107" s="102"/>
      <c r="B107" s="100"/>
    </row>
    <row r="108" spans="1:2" x14ac:dyDescent="0.3">
      <c r="A108" s="102"/>
      <c r="B108" s="100"/>
    </row>
    <row r="109" spans="1:2" x14ac:dyDescent="0.3">
      <c r="A109" s="102"/>
      <c r="B109" s="100"/>
    </row>
    <row r="110" spans="1:2" x14ac:dyDescent="0.3">
      <c r="A110" s="102"/>
      <c r="B110" s="100"/>
    </row>
    <row r="111" spans="1:2" x14ac:dyDescent="0.3">
      <c r="A111" s="102"/>
      <c r="B111" s="100"/>
    </row>
    <row r="112" spans="1:2" x14ac:dyDescent="0.3">
      <c r="A112" s="102"/>
      <c r="B112" s="100"/>
    </row>
    <row r="113" spans="1:2" x14ac:dyDescent="0.3">
      <c r="A113" s="102"/>
      <c r="B113" s="100"/>
    </row>
    <row r="114" spans="1:2" x14ac:dyDescent="0.3">
      <c r="A114" s="102"/>
      <c r="B114" s="100"/>
    </row>
    <row r="115" spans="1:2" x14ac:dyDescent="0.3">
      <c r="A115" s="102"/>
      <c r="B115" s="100"/>
    </row>
    <row r="116" spans="1:2" x14ac:dyDescent="0.3">
      <c r="A116" s="102"/>
      <c r="B116" s="100"/>
    </row>
    <row r="117" spans="1:2" x14ac:dyDescent="0.3">
      <c r="A117" s="102"/>
      <c r="B117" s="100"/>
    </row>
    <row r="118" spans="1:2" x14ac:dyDescent="0.3">
      <c r="A118" s="102"/>
      <c r="B118" s="100"/>
    </row>
    <row r="119" spans="1:2" x14ac:dyDescent="0.3">
      <c r="A119" s="102"/>
      <c r="B119" s="100"/>
    </row>
    <row r="120" spans="1:2" x14ac:dyDescent="0.3">
      <c r="A120" s="102"/>
      <c r="B120" s="100"/>
    </row>
    <row r="121" spans="1:2" x14ac:dyDescent="0.3">
      <c r="A121" s="102"/>
      <c r="B121" s="100"/>
    </row>
    <row r="122" spans="1:2" x14ac:dyDescent="0.3">
      <c r="A122" s="102"/>
      <c r="B122" s="100"/>
    </row>
    <row r="123" spans="1:2" x14ac:dyDescent="0.3">
      <c r="A123" s="102"/>
      <c r="B123" s="100"/>
    </row>
    <row r="124" spans="1:2" x14ac:dyDescent="0.3">
      <c r="A124" s="102"/>
      <c r="B124" s="100"/>
    </row>
    <row r="125" spans="1:2" x14ac:dyDescent="0.3">
      <c r="A125" s="102"/>
      <c r="B125" s="100"/>
    </row>
    <row r="126" spans="1:2" x14ac:dyDescent="0.3">
      <c r="A126" s="102"/>
      <c r="B126" s="100"/>
    </row>
    <row r="127" spans="1:2" x14ac:dyDescent="0.3">
      <c r="A127" s="102"/>
      <c r="B127" s="100"/>
    </row>
    <row r="128" spans="1:2" x14ac:dyDescent="0.3">
      <c r="A128" s="102"/>
      <c r="B128" s="100"/>
    </row>
    <row r="129" spans="1:2" x14ac:dyDescent="0.3">
      <c r="A129" s="102"/>
      <c r="B129" s="100"/>
    </row>
    <row r="130" spans="1:2" x14ac:dyDescent="0.3">
      <c r="A130" s="102"/>
      <c r="B130" s="100"/>
    </row>
    <row r="131" spans="1:2" x14ac:dyDescent="0.3">
      <c r="A131" s="102"/>
      <c r="B131" s="100"/>
    </row>
    <row r="132" spans="1:2" x14ac:dyDescent="0.3">
      <c r="A132" s="102"/>
      <c r="B132" s="100"/>
    </row>
    <row r="133" spans="1:2" x14ac:dyDescent="0.3">
      <c r="A133" s="102"/>
      <c r="B133" s="100"/>
    </row>
    <row r="134" spans="1:2" x14ac:dyDescent="0.3">
      <c r="A134" s="102"/>
      <c r="B134" s="100"/>
    </row>
    <row r="135" spans="1:2" x14ac:dyDescent="0.3">
      <c r="A135" s="102"/>
      <c r="B135" s="100"/>
    </row>
    <row r="136" spans="1:2" x14ac:dyDescent="0.3">
      <c r="A136" s="102"/>
      <c r="B136" s="100"/>
    </row>
    <row r="137" spans="1:2" x14ac:dyDescent="0.3">
      <c r="A137" s="102"/>
      <c r="B137" s="100"/>
    </row>
    <row r="138" spans="1:2" x14ac:dyDescent="0.3">
      <c r="A138" s="102"/>
      <c r="B138" s="100"/>
    </row>
    <row r="139" spans="1:2" x14ac:dyDescent="0.3">
      <c r="A139" s="102"/>
      <c r="B139" s="100"/>
    </row>
    <row r="140" spans="1:2" x14ac:dyDescent="0.3">
      <c r="A140" s="102"/>
      <c r="B140" s="100"/>
    </row>
    <row r="141" spans="1:2" x14ac:dyDescent="0.3">
      <c r="A141" s="102"/>
      <c r="B141" s="100"/>
    </row>
    <row r="142" spans="1:2" x14ac:dyDescent="0.3">
      <c r="A142" s="102"/>
      <c r="B142" s="100"/>
    </row>
    <row r="143" spans="1:2" x14ac:dyDescent="0.3">
      <c r="A143" s="102"/>
      <c r="B143" s="100"/>
    </row>
    <row r="144" spans="1:2" x14ac:dyDescent="0.3">
      <c r="A144" s="102"/>
      <c r="B144" s="100"/>
    </row>
    <row r="145" spans="1:2" x14ac:dyDescent="0.3">
      <c r="A145" s="102"/>
      <c r="B145" s="100"/>
    </row>
    <row r="146" spans="1:2" x14ac:dyDescent="0.3">
      <c r="A146" s="102"/>
      <c r="B146" s="100"/>
    </row>
    <row r="147" spans="1:2" x14ac:dyDescent="0.3">
      <c r="A147" s="102"/>
      <c r="B147" s="100"/>
    </row>
    <row r="148" spans="1:2" x14ac:dyDescent="0.3">
      <c r="A148" s="102"/>
      <c r="B148" s="100"/>
    </row>
    <row r="149" spans="1:2" x14ac:dyDescent="0.3">
      <c r="A149" s="102"/>
      <c r="B149" s="100"/>
    </row>
    <row r="150" spans="1:2" x14ac:dyDescent="0.3">
      <c r="A150" s="102"/>
      <c r="B150" s="100"/>
    </row>
    <row r="151" spans="1:2" x14ac:dyDescent="0.3">
      <c r="A151" s="102"/>
      <c r="B151" s="100"/>
    </row>
    <row r="152" spans="1:2" x14ac:dyDescent="0.3">
      <c r="A152" s="102"/>
      <c r="B152" s="100"/>
    </row>
    <row r="153" spans="1:2" x14ac:dyDescent="0.3">
      <c r="A153" s="102"/>
      <c r="B153" s="100"/>
    </row>
    <row r="154" spans="1:2" x14ac:dyDescent="0.3">
      <c r="A154" s="102"/>
      <c r="B154" s="100"/>
    </row>
    <row r="155" spans="1:2" x14ac:dyDescent="0.3">
      <c r="A155" s="102"/>
      <c r="B155" s="100"/>
    </row>
    <row r="156" spans="1:2" x14ac:dyDescent="0.3">
      <c r="A156" s="102"/>
      <c r="B156" s="100"/>
    </row>
    <row r="157" spans="1:2" x14ac:dyDescent="0.3">
      <c r="A157" s="102"/>
      <c r="B157" s="100"/>
    </row>
    <row r="158" spans="1:2" x14ac:dyDescent="0.3">
      <c r="A158" s="102"/>
      <c r="B158" s="100"/>
    </row>
    <row r="159" spans="1:2" x14ac:dyDescent="0.3">
      <c r="A159" s="102"/>
      <c r="B159" s="100"/>
    </row>
    <row r="160" spans="1:2" x14ac:dyDescent="0.3">
      <c r="A160" s="102"/>
      <c r="B160" s="100"/>
    </row>
    <row r="161" spans="1:2" x14ac:dyDescent="0.3">
      <c r="A161" s="102"/>
      <c r="B161" s="100"/>
    </row>
    <row r="162" spans="1:2" x14ac:dyDescent="0.3">
      <c r="A162" s="102"/>
      <c r="B162" s="100"/>
    </row>
    <row r="163" spans="1:2" x14ac:dyDescent="0.3">
      <c r="A163" s="102"/>
      <c r="B163" s="100"/>
    </row>
    <row r="164" spans="1:2" x14ac:dyDescent="0.3">
      <c r="A164" s="102"/>
      <c r="B164" s="100"/>
    </row>
    <row r="165" spans="1:2" x14ac:dyDescent="0.3">
      <c r="A165" s="102"/>
      <c r="B165" s="100"/>
    </row>
    <row r="166" spans="1:2" x14ac:dyDescent="0.3">
      <c r="A166" s="102"/>
      <c r="B166" s="100"/>
    </row>
    <row r="167" spans="1:2" x14ac:dyDescent="0.3">
      <c r="A167" s="102"/>
      <c r="B167" s="100"/>
    </row>
    <row r="168" spans="1:2" x14ac:dyDescent="0.3">
      <c r="A168" s="102"/>
      <c r="B168" s="100"/>
    </row>
    <row r="169" spans="1:2" x14ac:dyDescent="0.3">
      <c r="A169" s="102"/>
      <c r="B169" s="100"/>
    </row>
    <row r="170" spans="1:2" x14ac:dyDescent="0.3">
      <c r="A170" s="102"/>
      <c r="B170" s="100"/>
    </row>
    <row r="171" spans="1:2" x14ac:dyDescent="0.3">
      <c r="A171" s="102"/>
      <c r="B171" s="100"/>
    </row>
    <row r="172" spans="1:2" x14ac:dyDescent="0.3">
      <c r="A172" s="102"/>
      <c r="B172" s="100"/>
    </row>
    <row r="173" spans="1:2" x14ac:dyDescent="0.3">
      <c r="A173" s="102"/>
      <c r="B173" s="100"/>
    </row>
    <row r="174" spans="1:2" x14ac:dyDescent="0.3">
      <c r="A174" s="102"/>
      <c r="B174" s="100"/>
    </row>
    <row r="175" spans="1:2" x14ac:dyDescent="0.3">
      <c r="A175" s="102"/>
      <c r="B175" s="100"/>
    </row>
    <row r="176" spans="1:2" x14ac:dyDescent="0.3">
      <c r="A176" s="102"/>
      <c r="B176" s="100"/>
    </row>
    <row r="177" spans="1:2" x14ac:dyDescent="0.3">
      <c r="A177" s="102"/>
      <c r="B177" s="100"/>
    </row>
    <row r="178" spans="1:2" x14ac:dyDescent="0.3">
      <c r="A178" s="102"/>
      <c r="B178" s="100"/>
    </row>
    <row r="179" spans="1:2" x14ac:dyDescent="0.3">
      <c r="A179" s="102"/>
      <c r="B179" s="100"/>
    </row>
    <row r="180" spans="1:2" x14ac:dyDescent="0.3">
      <c r="A180" s="102"/>
      <c r="B180" s="100"/>
    </row>
    <row r="181" spans="1:2" x14ac:dyDescent="0.3">
      <c r="A181" s="102"/>
      <c r="B181" s="100"/>
    </row>
    <row r="182" spans="1:2" x14ac:dyDescent="0.3">
      <c r="A182" s="102"/>
      <c r="B182" s="100"/>
    </row>
    <row r="183" spans="1:2" x14ac:dyDescent="0.3">
      <c r="A183" s="102"/>
      <c r="B183" s="100"/>
    </row>
    <row r="184" spans="1:2" x14ac:dyDescent="0.3">
      <c r="A184" s="102"/>
      <c r="B184" s="100"/>
    </row>
    <row r="185" spans="1:2" x14ac:dyDescent="0.3">
      <c r="A185" s="102"/>
      <c r="B185" s="100"/>
    </row>
    <row r="186" spans="1:2" x14ac:dyDescent="0.3">
      <c r="A186" s="102"/>
      <c r="B186" s="100"/>
    </row>
    <row r="187" spans="1:2" x14ac:dyDescent="0.3">
      <c r="A187" s="102"/>
      <c r="B187" s="100"/>
    </row>
    <row r="188" spans="1:2" x14ac:dyDescent="0.3">
      <c r="A188" s="102"/>
      <c r="B188" s="100"/>
    </row>
    <row r="189" spans="1:2" x14ac:dyDescent="0.3">
      <c r="A189" s="102"/>
      <c r="B189" s="100"/>
    </row>
    <row r="190" spans="1:2" x14ac:dyDescent="0.3">
      <c r="A190" s="102"/>
      <c r="B190" s="100"/>
    </row>
    <row r="191" spans="1:2" x14ac:dyDescent="0.3">
      <c r="A191" s="102"/>
      <c r="B191" s="100"/>
    </row>
    <row r="192" spans="1:2" x14ac:dyDescent="0.3">
      <c r="A192" s="102"/>
      <c r="B192" s="100"/>
    </row>
    <row r="193" spans="1:2" x14ac:dyDescent="0.3">
      <c r="A193" s="102"/>
      <c r="B193" s="100"/>
    </row>
    <row r="194" spans="1:2" x14ac:dyDescent="0.3">
      <c r="A194" s="102"/>
      <c r="B194" s="100"/>
    </row>
    <row r="195" spans="1:2" x14ac:dyDescent="0.3">
      <c r="A195" s="102"/>
      <c r="B195" s="100"/>
    </row>
    <row r="196" spans="1:2" x14ac:dyDescent="0.3">
      <c r="A196" s="102"/>
      <c r="B196" s="100"/>
    </row>
    <row r="197" spans="1:2" x14ac:dyDescent="0.3">
      <c r="A197" s="102"/>
      <c r="B197" s="100"/>
    </row>
    <row r="198" spans="1:2" x14ac:dyDescent="0.3">
      <c r="A198" s="102"/>
      <c r="B198" s="100"/>
    </row>
    <row r="199" spans="1:2" x14ac:dyDescent="0.3">
      <c r="A199" s="102"/>
      <c r="B199" s="100"/>
    </row>
    <row r="200" spans="1:2" x14ac:dyDescent="0.3">
      <c r="A200" s="102"/>
      <c r="B200" s="100"/>
    </row>
    <row r="201" spans="1:2" x14ac:dyDescent="0.3">
      <c r="A201" s="102"/>
      <c r="B201" s="100"/>
    </row>
    <row r="202" spans="1:2" x14ac:dyDescent="0.3">
      <c r="A202" s="102"/>
      <c r="B202" s="100"/>
    </row>
    <row r="203" spans="1:2" x14ac:dyDescent="0.3">
      <c r="A203" s="102"/>
      <c r="B203" s="100"/>
    </row>
    <row r="204" spans="1:2" x14ac:dyDescent="0.3">
      <c r="A204" s="102"/>
      <c r="B204" s="100"/>
    </row>
    <row r="205" spans="1:2" x14ac:dyDescent="0.3">
      <c r="A205" s="102"/>
      <c r="B205" s="100"/>
    </row>
    <row r="206" spans="1:2" x14ac:dyDescent="0.3">
      <c r="A206" s="102"/>
      <c r="B206" s="100"/>
    </row>
    <row r="207" spans="1:2" x14ac:dyDescent="0.3">
      <c r="A207" s="102"/>
      <c r="B207" s="100"/>
    </row>
    <row r="208" spans="1:2" x14ac:dyDescent="0.3">
      <c r="A208" s="102"/>
      <c r="B208" s="100"/>
    </row>
    <row r="209" spans="1:2" x14ac:dyDescent="0.3">
      <c r="A209" s="102"/>
      <c r="B209" s="100"/>
    </row>
    <row r="210" spans="1:2" x14ac:dyDescent="0.3">
      <c r="A210" s="102"/>
      <c r="B210" s="100"/>
    </row>
    <row r="211" spans="1:2" x14ac:dyDescent="0.3">
      <c r="A211" s="102"/>
      <c r="B211" s="100"/>
    </row>
    <row r="212" spans="1:2" x14ac:dyDescent="0.3">
      <c r="A212" s="102"/>
      <c r="B212" s="100"/>
    </row>
    <row r="213" spans="1:2" x14ac:dyDescent="0.3">
      <c r="A213" s="102"/>
      <c r="B213" s="100"/>
    </row>
    <row r="214" spans="1:2" x14ac:dyDescent="0.3">
      <c r="A214" s="102"/>
      <c r="B214" s="100"/>
    </row>
    <row r="215" spans="1:2" x14ac:dyDescent="0.3">
      <c r="A215" s="102"/>
      <c r="B215" s="100"/>
    </row>
    <row r="216" spans="1:2" x14ac:dyDescent="0.3">
      <c r="A216" s="102"/>
      <c r="B216" s="100"/>
    </row>
    <row r="217" spans="1:2" x14ac:dyDescent="0.3">
      <c r="A217" s="102"/>
      <c r="B217" s="100"/>
    </row>
    <row r="218" spans="1:2" x14ac:dyDescent="0.3">
      <c r="A218" s="102"/>
      <c r="B218" s="100"/>
    </row>
    <row r="219" spans="1:2" x14ac:dyDescent="0.3">
      <c r="A219" s="102"/>
      <c r="B219" s="100"/>
    </row>
    <row r="220" spans="1:2" x14ac:dyDescent="0.3">
      <c r="A220" s="102"/>
      <c r="B220" s="100"/>
    </row>
    <row r="221" spans="1:2" x14ac:dyDescent="0.3">
      <c r="A221" s="102"/>
      <c r="B221" s="100"/>
    </row>
    <row r="222" spans="1:2" x14ac:dyDescent="0.3">
      <c r="A222" s="102"/>
      <c r="B222" s="100"/>
    </row>
    <row r="223" spans="1:2" x14ac:dyDescent="0.3">
      <c r="A223" s="102"/>
      <c r="B223" s="100"/>
    </row>
    <row r="224" spans="1:2" x14ac:dyDescent="0.3">
      <c r="A224" s="102"/>
      <c r="B224" s="100"/>
    </row>
    <row r="225" spans="1:2" x14ac:dyDescent="0.3">
      <c r="A225" s="102"/>
      <c r="B225" s="100"/>
    </row>
    <row r="226" spans="1:2" x14ac:dyDescent="0.3">
      <c r="A226" s="102"/>
      <c r="B226" s="100"/>
    </row>
    <row r="227" spans="1:2" x14ac:dyDescent="0.3">
      <c r="A227" s="102"/>
      <c r="B227" s="100"/>
    </row>
    <row r="228" spans="1:2" x14ac:dyDescent="0.3">
      <c r="A228" s="102"/>
      <c r="B228" s="100"/>
    </row>
    <row r="229" spans="1:2" x14ac:dyDescent="0.3">
      <c r="A229" s="102"/>
      <c r="B229" s="100"/>
    </row>
    <row r="230" spans="1:2" x14ac:dyDescent="0.3">
      <c r="A230" s="102"/>
      <c r="B230" s="100"/>
    </row>
    <row r="231" spans="1:2" x14ac:dyDescent="0.3">
      <c r="A231" s="102"/>
      <c r="B231" s="100"/>
    </row>
    <row r="232" spans="1:2" x14ac:dyDescent="0.3">
      <c r="A232" s="102"/>
      <c r="B232" s="100"/>
    </row>
    <row r="233" spans="1:2" x14ac:dyDescent="0.3">
      <c r="A233" s="102"/>
      <c r="B233" s="100"/>
    </row>
    <row r="234" spans="1:2" x14ac:dyDescent="0.3">
      <c r="A234" s="102"/>
      <c r="B234" s="100"/>
    </row>
    <row r="235" spans="1:2" x14ac:dyDescent="0.3">
      <c r="A235" s="102"/>
      <c r="B235" s="100"/>
    </row>
    <row r="236" spans="1:2" x14ac:dyDescent="0.3">
      <c r="A236" s="102"/>
      <c r="B236" s="100"/>
    </row>
    <row r="237" spans="1:2" x14ac:dyDescent="0.3">
      <c r="A237" s="102"/>
      <c r="B237" s="100"/>
    </row>
    <row r="238" spans="1:2" x14ac:dyDescent="0.3">
      <c r="A238" s="102"/>
      <c r="B238" s="100"/>
    </row>
    <row r="239" spans="1:2" x14ac:dyDescent="0.3">
      <c r="A239" s="102"/>
      <c r="B239" s="100"/>
    </row>
    <row r="240" spans="1:2" x14ac:dyDescent="0.3">
      <c r="A240" s="102"/>
      <c r="B240" s="100"/>
    </row>
    <row r="241" spans="1:2" x14ac:dyDescent="0.3">
      <c r="A241" s="102"/>
      <c r="B241" s="100"/>
    </row>
    <row r="242" spans="1:2" x14ac:dyDescent="0.3">
      <c r="A242" s="102"/>
      <c r="B242" s="100"/>
    </row>
    <row r="243" spans="1:2" x14ac:dyDescent="0.3">
      <c r="A243" s="102"/>
      <c r="B243" s="100"/>
    </row>
    <row r="244" spans="1:2" x14ac:dyDescent="0.3">
      <c r="A244" s="102"/>
      <c r="B244" s="100"/>
    </row>
    <row r="245" spans="1:2" x14ac:dyDescent="0.3">
      <c r="A245" s="102"/>
      <c r="B245" s="100"/>
    </row>
    <row r="246" spans="1:2" x14ac:dyDescent="0.3">
      <c r="A246" s="102"/>
      <c r="B246" s="100"/>
    </row>
    <row r="247" spans="1:2" x14ac:dyDescent="0.3">
      <c r="A247" s="102"/>
      <c r="B247" s="100"/>
    </row>
    <row r="248" spans="1:2" x14ac:dyDescent="0.3">
      <c r="A248" s="102"/>
      <c r="B248" s="100"/>
    </row>
    <row r="249" spans="1:2" x14ac:dyDescent="0.3">
      <c r="A249" s="102"/>
      <c r="B249" s="100"/>
    </row>
    <row r="250" spans="1:2" x14ac:dyDescent="0.3">
      <c r="A250" s="102"/>
      <c r="B250" s="100"/>
    </row>
    <row r="251" spans="1:2" x14ac:dyDescent="0.3">
      <c r="A251" s="102"/>
      <c r="B251" s="100"/>
    </row>
    <row r="252" spans="1:2" x14ac:dyDescent="0.3">
      <c r="A252" s="102"/>
      <c r="B252" s="100"/>
    </row>
    <row r="253" spans="1:2" x14ac:dyDescent="0.3">
      <c r="A253" s="102"/>
      <c r="B253" s="100"/>
    </row>
    <row r="254" spans="1:2" x14ac:dyDescent="0.3">
      <c r="A254" s="102"/>
      <c r="B254" s="100"/>
    </row>
    <row r="255" spans="1:2" x14ac:dyDescent="0.3">
      <c r="A255" s="102"/>
      <c r="B255" s="100"/>
    </row>
    <row r="256" spans="1:2" x14ac:dyDescent="0.3">
      <c r="A256" s="102"/>
      <c r="B256" s="100"/>
    </row>
    <row r="257" spans="1:2" x14ac:dyDescent="0.3">
      <c r="A257" s="102"/>
      <c r="B257" s="100"/>
    </row>
    <row r="258" spans="1:2" x14ac:dyDescent="0.3">
      <c r="A258" s="102"/>
      <c r="B258" s="100"/>
    </row>
    <row r="259" spans="1:2" x14ac:dyDescent="0.3">
      <c r="A259" s="102"/>
      <c r="B259" s="100"/>
    </row>
    <row r="260" spans="1:2" x14ac:dyDescent="0.3">
      <c r="A260" s="102"/>
      <c r="B260" s="100"/>
    </row>
    <row r="261" spans="1:2" x14ac:dyDescent="0.3">
      <c r="A261" s="102"/>
      <c r="B261" s="100"/>
    </row>
    <row r="262" spans="1:2" x14ac:dyDescent="0.3">
      <c r="A262" s="102"/>
      <c r="B262" s="100"/>
    </row>
    <row r="263" spans="1:2" x14ac:dyDescent="0.3">
      <c r="A263" s="102"/>
      <c r="B263" s="100"/>
    </row>
    <row r="264" spans="1:2" x14ac:dyDescent="0.3">
      <c r="A264" s="102"/>
      <c r="B264" s="100"/>
    </row>
    <row r="265" spans="1:2" x14ac:dyDescent="0.3">
      <c r="A265" s="102"/>
      <c r="B265" s="100"/>
    </row>
    <row r="266" spans="1:2" x14ac:dyDescent="0.3">
      <c r="A266" s="102"/>
      <c r="B266" s="100"/>
    </row>
    <row r="267" spans="1:2" x14ac:dyDescent="0.3">
      <c r="A267" s="102"/>
      <c r="B267" s="100"/>
    </row>
    <row r="268" spans="1:2" x14ac:dyDescent="0.3">
      <c r="A268" s="102"/>
      <c r="B268" s="100"/>
    </row>
    <row r="269" spans="1:2" x14ac:dyDescent="0.3">
      <c r="A269" s="102"/>
      <c r="B269" s="100"/>
    </row>
    <row r="270" spans="1:2" x14ac:dyDescent="0.3">
      <c r="A270" s="102"/>
      <c r="B270" s="100"/>
    </row>
    <row r="271" spans="1:2" x14ac:dyDescent="0.3">
      <c r="A271" s="102"/>
      <c r="B271" s="100"/>
    </row>
    <row r="272" spans="1:2" x14ac:dyDescent="0.3">
      <c r="A272" s="102"/>
      <c r="B272" s="100"/>
    </row>
    <row r="273" spans="1:2" x14ac:dyDescent="0.3">
      <c r="A273" s="102"/>
      <c r="B273" s="100"/>
    </row>
    <row r="274" spans="1:2" x14ac:dyDescent="0.3">
      <c r="A274" s="102"/>
      <c r="B274" s="100"/>
    </row>
    <row r="275" spans="1:2" x14ac:dyDescent="0.3">
      <c r="A275" s="102"/>
      <c r="B275" s="100"/>
    </row>
    <row r="276" spans="1:2" x14ac:dyDescent="0.3">
      <c r="A276" s="102"/>
      <c r="B276" s="100"/>
    </row>
    <row r="277" spans="1:2" x14ac:dyDescent="0.3">
      <c r="A277" s="102"/>
      <c r="B277" s="100"/>
    </row>
    <row r="278" spans="1:2" x14ac:dyDescent="0.3">
      <c r="A278" s="102"/>
      <c r="B278" s="100"/>
    </row>
    <row r="279" spans="1:2" x14ac:dyDescent="0.3">
      <c r="A279" s="102"/>
      <c r="B279" s="100"/>
    </row>
    <row r="280" spans="1:2" x14ac:dyDescent="0.3">
      <c r="A280" s="102"/>
      <c r="B280" s="100"/>
    </row>
    <row r="281" spans="1:2" x14ac:dyDescent="0.3">
      <c r="A281" s="102"/>
      <c r="B281" s="100"/>
    </row>
    <row r="282" spans="1:2" x14ac:dyDescent="0.3">
      <c r="A282" s="102"/>
      <c r="B282" s="100"/>
    </row>
    <row r="283" spans="1:2" x14ac:dyDescent="0.3">
      <c r="A283" s="102"/>
      <c r="B283" s="100"/>
    </row>
    <row r="284" spans="1:2" x14ac:dyDescent="0.3">
      <c r="A284" s="102"/>
      <c r="B284" s="100"/>
    </row>
    <row r="285" spans="1:2" x14ac:dyDescent="0.3">
      <c r="A285" s="102"/>
      <c r="B285" s="100"/>
    </row>
    <row r="286" spans="1:2" x14ac:dyDescent="0.3">
      <c r="A286" s="102"/>
      <c r="B286" s="100"/>
    </row>
    <row r="287" spans="1:2" x14ac:dyDescent="0.3">
      <c r="A287" s="102"/>
      <c r="B287" s="100"/>
    </row>
    <row r="288" spans="1:2" x14ac:dyDescent="0.3">
      <c r="A288" s="102"/>
      <c r="B288" s="100"/>
    </row>
    <row r="289" spans="1:2" x14ac:dyDescent="0.3">
      <c r="A289" s="102"/>
      <c r="B289" s="100"/>
    </row>
    <row r="290" spans="1:2" x14ac:dyDescent="0.3">
      <c r="A290" s="102"/>
      <c r="B290" s="100"/>
    </row>
    <row r="291" spans="1:2" x14ac:dyDescent="0.3">
      <c r="A291" s="102"/>
      <c r="B291" s="100"/>
    </row>
    <row r="292" spans="1:2" x14ac:dyDescent="0.3">
      <c r="A292" s="102"/>
      <c r="B292" s="100"/>
    </row>
    <row r="293" spans="1:2" x14ac:dyDescent="0.3">
      <c r="A293" s="102"/>
      <c r="B293" s="100"/>
    </row>
    <row r="294" spans="1:2" x14ac:dyDescent="0.3">
      <c r="A294" s="102"/>
      <c r="B294" s="100"/>
    </row>
    <row r="295" spans="1:2" x14ac:dyDescent="0.3">
      <c r="A295" s="102"/>
      <c r="B295" s="100"/>
    </row>
    <row r="296" spans="1:2" x14ac:dyDescent="0.3">
      <c r="A296" s="102"/>
      <c r="B296" s="100"/>
    </row>
    <row r="297" spans="1:2" x14ac:dyDescent="0.3">
      <c r="A297" s="102"/>
      <c r="B297" s="100"/>
    </row>
    <row r="298" spans="1:2" x14ac:dyDescent="0.3">
      <c r="A298" s="102"/>
      <c r="B298" s="100"/>
    </row>
    <row r="299" spans="1:2" x14ac:dyDescent="0.3">
      <c r="A299" s="102"/>
      <c r="B299" s="100"/>
    </row>
    <row r="300" spans="1:2" x14ac:dyDescent="0.3">
      <c r="A300" s="102"/>
      <c r="B300" s="100"/>
    </row>
    <row r="301" spans="1:2" x14ac:dyDescent="0.3">
      <c r="A301" s="102"/>
      <c r="B301" s="100"/>
    </row>
    <row r="302" spans="1:2" x14ac:dyDescent="0.3">
      <c r="A302" s="102"/>
      <c r="B302" s="100"/>
    </row>
    <row r="303" spans="1:2" x14ac:dyDescent="0.3">
      <c r="A303" s="102"/>
      <c r="B303" s="100"/>
    </row>
    <row r="304" spans="1:2" x14ac:dyDescent="0.3">
      <c r="A304" s="102"/>
      <c r="B304" s="100"/>
    </row>
    <row r="305" spans="1:2" x14ac:dyDescent="0.3">
      <c r="A305" s="102"/>
      <c r="B305" s="100"/>
    </row>
    <row r="306" spans="1:2" x14ac:dyDescent="0.3">
      <c r="A306" s="102"/>
      <c r="B306" s="100"/>
    </row>
    <row r="307" spans="1:2" x14ac:dyDescent="0.3">
      <c r="A307" s="102"/>
      <c r="B307" s="100"/>
    </row>
    <row r="308" spans="1:2" x14ac:dyDescent="0.3">
      <c r="A308" s="102"/>
      <c r="B308" s="100"/>
    </row>
    <row r="309" spans="1:2" x14ac:dyDescent="0.3">
      <c r="A309" s="102"/>
      <c r="B309" s="100"/>
    </row>
    <row r="310" spans="1:2" x14ac:dyDescent="0.3">
      <c r="A310" s="102"/>
      <c r="B310" s="100"/>
    </row>
    <row r="311" spans="1:2" x14ac:dyDescent="0.3">
      <c r="A311" s="102"/>
      <c r="B311" s="100"/>
    </row>
    <row r="312" spans="1:2" x14ac:dyDescent="0.3">
      <c r="A312" s="102"/>
      <c r="B312" s="100"/>
    </row>
    <row r="313" spans="1:2" x14ac:dyDescent="0.3">
      <c r="A313" s="102"/>
      <c r="B313" s="100"/>
    </row>
    <row r="314" spans="1:2" x14ac:dyDescent="0.3">
      <c r="A314" s="102"/>
      <c r="B314" s="100"/>
    </row>
    <row r="315" spans="1:2" x14ac:dyDescent="0.3">
      <c r="A315" s="102"/>
      <c r="B315" s="100"/>
    </row>
    <row r="316" spans="1:2" x14ac:dyDescent="0.3">
      <c r="A316" s="102"/>
      <c r="B316" s="100"/>
    </row>
    <row r="317" spans="1:2" x14ac:dyDescent="0.3">
      <c r="A317" s="102"/>
      <c r="B317" s="100"/>
    </row>
    <row r="318" spans="1:2" x14ac:dyDescent="0.3">
      <c r="A318" s="102"/>
      <c r="B318" s="100"/>
    </row>
    <row r="319" spans="1:2" x14ac:dyDescent="0.3">
      <c r="A319" s="102"/>
      <c r="B319" s="100"/>
    </row>
    <row r="320" spans="1:2" x14ac:dyDescent="0.3">
      <c r="A320" s="102"/>
      <c r="B320" s="100"/>
    </row>
    <row r="321" spans="1:2" x14ac:dyDescent="0.3">
      <c r="A321" s="102"/>
      <c r="B321" s="100"/>
    </row>
    <row r="322" spans="1:2" x14ac:dyDescent="0.3">
      <c r="A322" s="102"/>
      <c r="B322" s="100"/>
    </row>
    <row r="323" spans="1:2" x14ac:dyDescent="0.3">
      <c r="A323" s="102"/>
      <c r="B323" s="100"/>
    </row>
    <row r="324" spans="1:2" x14ac:dyDescent="0.3">
      <c r="A324" s="102"/>
      <c r="B324" s="100"/>
    </row>
    <row r="325" spans="1:2" x14ac:dyDescent="0.3">
      <c r="A325" s="102"/>
      <c r="B325" s="100"/>
    </row>
    <row r="326" spans="1:2" x14ac:dyDescent="0.3">
      <c r="A326" s="102"/>
      <c r="B326" s="100"/>
    </row>
    <row r="327" spans="1:2" x14ac:dyDescent="0.3">
      <c r="A327" s="102"/>
      <c r="B327" s="100"/>
    </row>
    <row r="328" spans="1:2" x14ac:dyDescent="0.3">
      <c r="A328" s="102"/>
      <c r="B328" s="100"/>
    </row>
    <row r="329" spans="1:2" x14ac:dyDescent="0.3">
      <c r="A329" s="102"/>
      <c r="B329" s="100"/>
    </row>
    <row r="330" spans="1:2" x14ac:dyDescent="0.3">
      <c r="A330" s="102"/>
      <c r="B330" s="100"/>
    </row>
    <row r="331" spans="1:2" x14ac:dyDescent="0.3">
      <c r="A331" s="102"/>
      <c r="B331" s="100"/>
    </row>
    <row r="332" spans="1:2" x14ac:dyDescent="0.3">
      <c r="A332" s="102"/>
      <c r="B332" s="100"/>
    </row>
    <row r="333" spans="1:2" x14ac:dyDescent="0.3">
      <c r="A333" s="102"/>
      <c r="B333" s="100"/>
    </row>
    <row r="334" spans="1:2" x14ac:dyDescent="0.3">
      <c r="A334" s="102"/>
      <c r="B334" s="100"/>
    </row>
    <row r="335" spans="1:2" x14ac:dyDescent="0.3">
      <c r="A335" s="102"/>
      <c r="B335" s="100"/>
    </row>
    <row r="336" spans="1:2" x14ac:dyDescent="0.3">
      <c r="A336" s="102"/>
      <c r="B336" s="100"/>
    </row>
    <row r="337" spans="1:2" x14ac:dyDescent="0.3">
      <c r="A337" s="102"/>
      <c r="B337" s="100"/>
    </row>
    <row r="338" spans="1:2" x14ac:dyDescent="0.3">
      <c r="A338" s="102"/>
      <c r="B338" s="100"/>
    </row>
    <row r="339" spans="1:2" x14ac:dyDescent="0.3">
      <c r="A339" s="102"/>
      <c r="B339" s="100"/>
    </row>
    <row r="340" spans="1:2" x14ac:dyDescent="0.3">
      <c r="A340" s="102"/>
      <c r="B340" s="100"/>
    </row>
    <row r="341" spans="1:2" x14ac:dyDescent="0.3">
      <c r="A341" s="102"/>
      <c r="B341" s="100"/>
    </row>
    <row r="342" spans="1:2" x14ac:dyDescent="0.3">
      <c r="A342" s="102"/>
      <c r="B342" s="100"/>
    </row>
    <row r="343" spans="1:2" x14ac:dyDescent="0.3">
      <c r="A343" s="102"/>
      <c r="B343" s="100"/>
    </row>
    <row r="344" spans="1:2" x14ac:dyDescent="0.3">
      <c r="A344" s="102"/>
      <c r="B344" s="100"/>
    </row>
    <row r="345" spans="1:2" x14ac:dyDescent="0.3">
      <c r="A345" s="102"/>
      <c r="B345" s="100"/>
    </row>
    <row r="346" spans="1:2" x14ac:dyDescent="0.3">
      <c r="A346" s="102"/>
      <c r="B346" s="100"/>
    </row>
    <row r="347" spans="1:2" x14ac:dyDescent="0.3">
      <c r="A347" s="102"/>
      <c r="B347" s="100"/>
    </row>
    <row r="348" spans="1:2" x14ac:dyDescent="0.3">
      <c r="A348" s="102"/>
      <c r="B348" s="100"/>
    </row>
    <row r="349" spans="1:2" x14ac:dyDescent="0.3">
      <c r="A349" s="102"/>
      <c r="B349" s="100"/>
    </row>
    <row r="350" spans="1:2" x14ac:dyDescent="0.3">
      <c r="A350" s="102"/>
      <c r="B350" s="100"/>
    </row>
    <row r="351" spans="1:2" x14ac:dyDescent="0.3">
      <c r="A351" s="102"/>
      <c r="B351" s="100"/>
    </row>
    <row r="352" spans="1:2" x14ac:dyDescent="0.3">
      <c r="A352" s="102"/>
      <c r="B352" s="100"/>
    </row>
    <row r="353" spans="1:2" x14ac:dyDescent="0.3">
      <c r="A353" s="102"/>
      <c r="B353" s="100"/>
    </row>
    <row r="354" spans="1:2" x14ac:dyDescent="0.3">
      <c r="A354" s="102"/>
      <c r="B354" s="100"/>
    </row>
    <row r="355" spans="1:2" x14ac:dyDescent="0.3">
      <c r="A355" s="102"/>
      <c r="B355" s="100"/>
    </row>
    <row r="356" spans="1:2" x14ac:dyDescent="0.3">
      <c r="A356" s="102"/>
      <c r="B356" s="100"/>
    </row>
    <row r="357" spans="1:2" x14ac:dyDescent="0.3">
      <c r="A357" s="102"/>
      <c r="B357" s="100"/>
    </row>
    <row r="358" spans="1:2" x14ac:dyDescent="0.3">
      <c r="A358" s="102"/>
      <c r="B358" s="100"/>
    </row>
    <row r="359" spans="1:2" x14ac:dyDescent="0.3">
      <c r="A359" s="102"/>
      <c r="B359" s="100"/>
    </row>
    <row r="360" spans="1:2" x14ac:dyDescent="0.3">
      <c r="A360" s="102"/>
      <c r="B360" s="100"/>
    </row>
    <row r="361" spans="1:2" x14ac:dyDescent="0.3">
      <c r="A361" s="102"/>
      <c r="B361" s="100"/>
    </row>
    <row r="362" spans="1:2" x14ac:dyDescent="0.3">
      <c r="A362" s="102"/>
      <c r="B362" s="100"/>
    </row>
    <row r="363" spans="1:2" x14ac:dyDescent="0.3">
      <c r="A363" s="102"/>
      <c r="B363" s="100"/>
    </row>
    <row r="364" spans="1:2" x14ac:dyDescent="0.3">
      <c r="A364" s="102"/>
      <c r="B364" s="100"/>
    </row>
    <row r="365" spans="1:2" x14ac:dyDescent="0.3">
      <c r="A365" s="102"/>
      <c r="B365" s="100"/>
    </row>
    <row r="366" spans="1:2" x14ac:dyDescent="0.3">
      <c r="A366" s="102"/>
      <c r="B366" s="100"/>
    </row>
    <row r="367" spans="1:2" x14ac:dyDescent="0.3">
      <c r="A367" s="102"/>
      <c r="B367" s="100"/>
    </row>
    <row r="368" spans="1:2" x14ac:dyDescent="0.3">
      <c r="A368" s="102"/>
      <c r="B368" s="100"/>
    </row>
    <row r="369" spans="1:2" x14ac:dyDescent="0.3">
      <c r="A369" s="102"/>
      <c r="B369" s="100"/>
    </row>
    <row r="370" spans="1:2" x14ac:dyDescent="0.3">
      <c r="A370" s="102"/>
      <c r="B370" s="100"/>
    </row>
    <row r="371" spans="1:2" x14ac:dyDescent="0.3">
      <c r="A371" s="102"/>
      <c r="B371" s="100"/>
    </row>
    <row r="372" spans="1:2" x14ac:dyDescent="0.3">
      <c r="A372" s="102"/>
      <c r="B372" s="100"/>
    </row>
    <row r="373" spans="1:2" x14ac:dyDescent="0.3">
      <c r="A373" s="102"/>
      <c r="B373" s="100"/>
    </row>
    <row r="374" spans="1:2" x14ac:dyDescent="0.3">
      <c r="A374" s="102"/>
      <c r="B374" s="100"/>
    </row>
    <row r="375" spans="1:2" x14ac:dyDescent="0.3">
      <c r="A375" s="102"/>
      <c r="B375" s="100"/>
    </row>
    <row r="376" spans="1:2" x14ac:dyDescent="0.3">
      <c r="A376" s="102"/>
      <c r="B376" s="100"/>
    </row>
    <row r="377" spans="1:2" x14ac:dyDescent="0.3">
      <c r="A377" s="102"/>
      <c r="B377" s="100"/>
    </row>
  </sheetData>
  <mergeCells count="2">
    <mergeCell ref="A1:D1"/>
    <mergeCell ref="A2:D2"/>
  </mergeCells>
  <phoneticPr fontId="0" type="noConversion"/>
  <printOptions horizontalCentered="1"/>
  <pageMargins left="0.47244094488188981" right="0.23622047244094491" top="0.86614173228346458" bottom="0.82677165354330717" header="0.51181102362204722" footer="0.51181102362204722"/>
  <pageSetup paperSize="9" scale="68" orientation="portrait" r:id="rId1"/>
  <headerFooter alignWithMargins="0">
    <oddHeader xml:space="preserve">&amp;L 7. melléklet a)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13"/>
  <sheetViews>
    <sheetView zoomScaleNormal="100" zoomScaleSheetLayoutView="100" workbookViewId="0">
      <selection sqref="A1:E1"/>
    </sheetView>
  </sheetViews>
  <sheetFormatPr defaultRowHeight="13.5" x14ac:dyDescent="0.25"/>
  <cols>
    <col min="1" max="1" width="59.28515625" style="715" customWidth="1"/>
    <col min="2" max="2" width="8.85546875" style="715" customWidth="1"/>
    <col min="3" max="3" width="12.7109375" style="715" customWidth="1"/>
    <col min="4" max="4" width="11.140625" style="715" customWidth="1"/>
    <col min="5" max="5" width="10" style="715" bestFit="1" customWidth="1"/>
    <col min="6" max="16384" width="9.140625" style="715"/>
  </cols>
  <sheetData>
    <row r="1" spans="1:6" ht="48" customHeight="1" x14ac:dyDescent="0.25">
      <c r="A1" s="714" t="s">
        <v>516</v>
      </c>
      <c r="B1" s="714"/>
      <c r="C1" s="714"/>
      <c r="D1" s="714"/>
      <c r="E1" s="714"/>
      <c r="F1" s="735"/>
    </row>
    <row r="2" spans="1:6" ht="18.75" customHeight="1" x14ac:dyDescent="0.25">
      <c r="A2" s="714" t="s">
        <v>76</v>
      </c>
      <c r="B2" s="714"/>
      <c r="C2" s="714"/>
      <c r="D2" s="714"/>
      <c r="E2" s="714"/>
      <c r="F2" s="735"/>
    </row>
    <row r="3" spans="1:6" ht="18.75" customHeight="1" x14ac:dyDescent="0.3">
      <c r="A3" s="716"/>
      <c r="B3" s="716"/>
      <c r="C3" s="717"/>
      <c r="D3" s="717"/>
      <c r="F3" s="735"/>
    </row>
    <row r="4" spans="1:6" ht="18.75" customHeight="1" x14ac:dyDescent="0.3">
      <c r="A4" s="716"/>
      <c r="B4" s="716"/>
      <c r="C4" s="717"/>
      <c r="D4" s="717"/>
      <c r="F4" s="735"/>
    </row>
    <row r="5" spans="1:6" ht="14.25" customHeight="1" thickBot="1" x14ac:dyDescent="0.35">
      <c r="A5" s="717"/>
      <c r="F5" s="735"/>
    </row>
    <row r="6" spans="1:6" ht="33.75" customHeight="1" thickBot="1" x14ac:dyDescent="0.3">
      <c r="A6" s="718" t="s">
        <v>77</v>
      </c>
      <c r="B6" s="719" t="s">
        <v>78</v>
      </c>
      <c r="C6" s="719" t="s">
        <v>161</v>
      </c>
      <c r="D6" s="719" t="s">
        <v>152</v>
      </c>
      <c r="E6" s="720" t="s">
        <v>237</v>
      </c>
    </row>
    <row r="7" spans="1:6" ht="17.25" x14ac:dyDescent="0.3">
      <c r="A7" s="721" t="s">
        <v>243</v>
      </c>
      <c r="B7" s="722">
        <v>250</v>
      </c>
      <c r="C7" s="722">
        <v>250</v>
      </c>
      <c r="D7" s="723">
        <v>115</v>
      </c>
      <c r="E7" s="724">
        <f>+D7/C7</f>
        <v>0.46</v>
      </c>
    </row>
    <row r="8" spans="1:6" ht="18" customHeight="1" x14ac:dyDescent="0.3">
      <c r="A8" s="725" t="s">
        <v>256</v>
      </c>
      <c r="B8" s="722">
        <v>250</v>
      </c>
      <c r="C8" s="722">
        <v>250</v>
      </c>
      <c r="D8" s="726">
        <v>472</v>
      </c>
      <c r="E8" s="724">
        <f t="shared" ref="E8:E12" si="0">+D8/C8</f>
        <v>1.8879999999999999</v>
      </c>
    </row>
    <row r="9" spans="1:6" ht="17.25" x14ac:dyDescent="0.3">
      <c r="A9" s="721" t="s">
        <v>513</v>
      </c>
      <c r="B9" s="722">
        <v>500</v>
      </c>
      <c r="C9" s="722">
        <v>500</v>
      </c>
      <c r="D9" s="726">
        <v>406</v>
      </c>
      <c r="E9" s="724">
        <f t="shared" si="0"/>
        <v>0.81200000000000006</v>
      </c>
    </row>
    <row r="10" spans="1:6" ht="17.25" x14ac:dyDescent="0.3">
      <c r="A10" s="721" t="s">
        <v>434</v>
      </c>
      <c r="B10" s="722">
        <v>2700</v>
      </c>
      <c r="C10" s="722">
        <v>2700</v>
      </c>
      <c r="D10" s="726">
        <v>2470</v>
      </c>
      <c r="E10" s="724">
        <f t="shared" si="0"/>
        <v>0.91481481481481486</v>
      </c>
    </row>
    <row r="11" spans="1:6" ht="17.25" x14ac:dyDescent="0.3">
      <c r="A11" s="721" t="s">
        <v>514</v>
      </c>
      <c r="B11" s="722">
        <v>1260</v>
      </c>
      <c r="C11" s="727">
        <v>1260</v>
      </c>
      <c r="D11" s="726">
        <v>646</v>
      </c>
      <c r="E11" s="724">
        <f t="shared" si="0"/>
        <v>0.51269841269841265</v>
      </c>
    </row>
    <row r="12" spans="1:6" ht="30" x14ac:dyDescent="0.25">
      <c r="A12" s="728" t="s">
        <v>515</v>
      </c>
      <c r="B12" s="729">
        <f>SUM(B7:B11)</f>
        <v>4960</v>
      </c>
      <c r="C12" s="729">
        <f t="shared" ref="C12:D12" si="1">SUM(C7:C11)</f>
        <v>4960</v>
      </c>
      <c r="D12" s="729">
        <f t="shared" si="1"/>
        <v>4109</v>
      </c>
      <c r="E12" s="730">
        <f t="shared" si="0"/>
        <v>0.82842741935483866</v>
      </c>
    </row>
    <row r="13" spans="1:6" ht="17.25" x14ac:dyDescent="0.3">
      <c r="A13" s="731"/>
      <c r="B13" s="732"/>
      <c r="C13" s="733"/>
      <c r="D13" s="733"/>
      <c r="E13" s="734"/>
    </row>
  </sheetData>
  <mergeCells count="2">
    <mergeCell ref="A1:E1"/>
    <mergeCell ref="A2:E2"/>
  </mergeCells>
  <phoneticPr fontId="0" type="noConversion"/>
  <printOptions horizontalCentered="1"/>
  <pageMargins left="0.78740157480314965" right="0.78740157480314965" top="0.70866141732283472" bottom="0.86614173228346458" header="0.35433070866141736" footer="0.19685039370078741"/>
  <pageSetup paperSize="9" scale="67" orientation="portrait" r:id="rId1"/>
  <headerFooter alignWithMargins="0">
    <oddHeader xml:space="preserve">&amp;L8. melléklet a ....... 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A8FD-BBF3-4C91-94FB-586EF8A59642}">
  <sheetPr>
    <tabColor rgb="FF92D050"/>
  </sheetPr>
  <dimension ref="A1:E50"/>
  <sheetViews>
    <sheetView zoomScaleNormal="100" zoomScaleSheetLayoutView="100" workbookViewId="0">
      <selection activeCell="A2" sqref="A2:D2"/>
    </sheetView>
  </sheetViews>
  <sheetFormatPr defaultRowHeight="17.25" x14ac:dyDescent="0.3"/>
  <cols>
    <col min="1" max="1" width="58.85546875" style="101" customWidth="1"/>
    <col min="2" max="2" width="12.28515625" style="102" customWidth="1"/>
    <col min="3" max="3" width="12.28515625" style="100" customWidth="1"/>
    <col min="4" max="4" width="12.5703125" style="102" customWidth="1"/>
    <col min="5" max="5" width="9.140625" style="102"/>
    <col min="6" max="16384" width="9.140625" style="100"/>
  </cols>
  <sheetData>
    <row r="1" spans="1:4" x14ac:dyDescent="0.3">
      <c r="A1" s="237"/>
      <c r="B1" s="100"/>
    </row>
    <row r="2" spans="1:4" ht="32.25" customHeight="1" x14ac:dyDescent="0.3">
      <c r="A2" s="532" t="s">
        <v>535</v>
      </c>
      <c r="B2" s="532"/>
      <c r="C2" s="536"/>
      <c r="D2" s="536"/>
    </row>
    <row r="3" spans="1:4" ht="18" thickBot="1" x14ac:dyDescent="0.35">
      <c r="A3" s="537" t="s">
        <v>83</v>
      </c>
      <c r="B3" s="537"/>
      <c r="C3" s="538"/>
      <c r="D3" s="538"/>
    </row>
    <row r="4" spans="1:4" ht="18" thickBot="1" x14ac:dyDescent="0.35">
      <c r="A4" s="424" t="s">
        <v>77</v>
      </c>
      <c r="B4" s="425" t="s">
        <v>80</v>
      </c>
      <c r="C4" s="426" t="s">
        <v>161</v>
      </c>
      <c r="D4" s="423" t="s">
        <v>152</v>
      </c>
    </row>
    <row r="5" spans="1:4" ht="31.5" x14ac:dyDescent="0.3">
      <c r="A5" s="422" t="s">
        <v>108</v>
      </c>
      <c r="B5" s="228">
        <v>22000</v>
      </c>
      <c r="C5" s="228">
        <v>41498</v>
      </c>
      <c r="D5" s="432">
        <v>41498</v>
      </c>
    </row>
    <row r="6" spans="1:4" x14ac:dyDescent="0.3">
      <c r="A6" s="420" t="s">
        <v>536</v>
      </c>
      <c r="B6" s="106">
        <v>22000</v>
      </c>
      <c r="C6" s="106">
        <v>22000</v>
      </c>
      <c r="D6" s="197">
        <v>22000</v>
      </c>
    </row>
    <row r="7" spans="1:4" x14ac:dyDescent="0.3">
      <c r="A7" s="420" t="s">
        <v>537</v>
      </c>
      <c r="B7" s="106">
        <v>0</v>
      </c>
      <c r="C7" s="106">
        <v>5000</v>
      </c>
      <c r="D7" s="226">
        <v>5000</v>
      </c>
    </row>
    <row r="8" spans="1:4" s="102" customFormat="1" x14ac:dyDescent="0.3">
      <c r="A8" s="420" t="s">
        <v>538</v>
      </c>
      <c r="B8" s="106">
        <v>0</v>
      </c>
      <c r="C8" s="106">
        <v>14498</v>
      </c>
      <c r="D8" s="226">
        <v>14498</v>
      </c>
    </row>
    <row r="9" spans="1:4" s="102" customFormat="1" ht="34.5" x14ac:dyDescent="0.3">
      <c r="A9" s="421" t="s">
        <v>539</v>
      </c>
      <c r="B9" s="194"/>
      <c r="C9" s="194"/>
      <c r="D9" s="226">
        <v>0</v>
      </c>
    </row>
    <row r="10" spans="1:4" s="102" customFormat="1" ht="34.5" x14ac:dyDescent="0.3">
      <c r="A10" s="421" t="s">
        <v>540</v>
      </c>
      <c r="B10" s="194"/>
      <c r="C10" s="194"/>
      <c r="D10" s="226">
        <v>0</v>
      </c>
    </row>
    <row r="11" spans="1:4" s="102" customFormat="1" ht="34.5" x14ac:dyDescent="0.3">
      <c r="A11" s="421" t="s">
        <v>541</v>
      </c>
      <c r="B11" s="194"/>
      <c r="C11" s="194"/>
      <c r="D11" s="226">
        <v>0</v>
      </c>
    </row>
    <row r="12" spans="1:4" s="102" customFormat="1" ht="31.5" x14ac:dyDescent="0.3">
      <c r="A12" s="429" t="s">
        <v>542</v>
      </c>
      <c r="B12" s="195">
        <v>0</v>
      </c>
      <c r="C12" s="195">
        <v>170</v>
      </c>
      <c r="D12" s="238">
        <v>170</v>
      </c>
    </row>
    <row r="13" spans="1:4" s="102" customFormat="1" ht="40.5" customHeight="1" x14ac:dyDescent="0.3">
      <c r="A13" s="429" t="s">
        <v>543</v>
      </c>
      <c r="B13" s="195">
        <v>0</v>
      </c>
      <c r="C13" s="430">
        <v>222</v>
      </c>
      <c r="D13" s="238">
        <v>222</v>
      </c>
    </row>
    <row r="14" spans="1:4" s="102" customFormat="1" ht="31.5" x14ac:dyDescent="0.3">
      <c r="A14" s="429" t="s">
        <v>544</v>
      </c>
      <c r="B14" s="195">
        <v>542826</v>
      </c>
      <c r="C14" s="430">
        <v>591954</v>
      </c>
      <c r="D14" s="238">
        <v>591954</v>
      </c>
    </row>
    <row r="15" spans="1:4" s="102" customFormat="1" ht="34.5" x14ac:dyDescent="0.3">
      <c r="A15" s="421" t="s">
        <v>545</v>
      </c>
      <c r="B15" s="194"/>
      <c r="C15" s="194"/>
      <c r="D15" s="226"/>
    </row>
    <row r="16" spans="1:4" s="102" customFormat="1" x14ac:dyDescent="0.3">
      <c r="A16" s="421" t="s">
        <v>546</v>
      </c>
      <c r="B16" s="194"/>
      <c r="C16" s="194"/>
      <c r="D16" s="226"/>
    </row>
    <row r="17" spans="1:4" s="102" customFormat="1" ht="31.5" x14ac:dyDescent="0.3">
      <c r="A17" s="429" t="s">
        <v>254</v>
      </c>
      <c r="B17" s="195">
        <v>0</v>
      </c>
      <c r="C17" s="195">
        <v>310</v>
      </c>
      <c r="D17" s="238">
        <v>310</v>
      </c>
    </row>
    <row r="18" spans="1:4" s="102" customFormat="1" ht="21.75" customHeight="1" x14ac:dyDescent="0.3">
      <c r="A18" s="431" t="s">
        <v>74</v>
      </c>
      <c r="B18" s="427">
        <v>0</v>
      </c>
      <c r="C18" s="427">
        <v>0</v>
      </c>
      <c r="D18" s="428">
        <v>0</v>
      </c>
    </row>
    <row r="19" spans="1:4" s="102" customFormat="1" ht="61.5" customHeight="1" thickBot="1" x14ac:dyDescent="0.35">
      <c r="A19" s="202" t="s">
        <v>112</v>
      </c>
      <c r="B19" s="203">
        <v>564826</v>
      </c>
      <c r="C19" s="203">
        <v>634154</v>
      </c>
      <c r="D19" s="204">
        <v>634154</v>
      </c>
    </row>
    <row r="20" spans="1:4" s="102" customFormat="1" x14ac:dyDescent="0.3">
      <c r="A20" s="237"/>
      <c r="B20" s="235"/>
      <c r="C20" s="2"/>
    </row>
    <row r="21" spans="1:4" s="102" customFormat="1" x14ac:dyDescent="0.3">
      <c r="A21" s="237"/>
      <c r="B21" s="235"/>
      <c r="C21" s="2"/>
    </row>
    <row r="22" spans="1:4" s="102" customFormat="1" x14ac:dyDescent="0.3">
      <c r="A22" s="237"/>
      <c r="B22" s="235"/>
      <c r="C22" s="2"/>
    </row>
    <row r="23" spans="1:4" s="102" customFormat="1" x14ac:dyDescent="0.3">
      <c r="A23" s="237"/>
      <c r="B23" s="235"/>
      <c r="C23" s="2"/>
    </row>
    <row r="24" spans="1:4" s="102" customFormat="1" x14ac:dyDescent="0.3">
      <c r="A24" s="237"/>
      <c r="B24" s="235"/>
      <c r="C24" s="2"/>
    </row>
    <row r="25" spans="1:4" s="102" customFormat="1" x14ac:dyDescent="0.3">
      <c r="A25" s="237"/>
      <c r="B25" s="235"/>
      <c r="C25" s="2"/>
    </row>
    <row r="26" spans="1:4" s="102" customFormat="1" x14ac:dyDescent="0.3">
      <c r="A26" s="237"/>
      <c r="B26" s="235"/>
      <c r="C26" s="2"/>
    </row>
    <row r="27" spans="1:4" s="102" customFormat="1" x14ac:dyDescent="0.3">
      <c r="A27" s="237"/>
      <c r="B27" s="235"/>
      <c r="C27" s="2"/>
    </row>
    <row r="28" spans="1:4" s="102" customFormat="1" x14ac:dyDescent="0.3">
      <c r="A28" s="237"/>
      <c r="B28" s="235"/>
      <c r="C28" s="2"/>
    </row>
    <row r="29" spans="1:4" s="102" customFormat="1" x14ac:dyDescent="0.3">
      <c r="A29" s="237"/>
      <c r="B29" s="235"/>
      <c r="C29" s="2"/>
    </row>
    <row r="30" spans="1:4" s="102" customFormat="1" x14ac:dyDescent="0.3">
      <c r="A30" s="237"/>
      <c r="B30" s="235"/>
      <c r="C30" s="2"/>
    </row>
    <row r="31" spans="1:4" s="102" customFormat="1" x14ac:dyDescent="0.3">
      <c r="A31" s="237"/>
      <c r="B31" s="235"/>
      <c r="C31" s="2"/>
    </row>
    <row r="32" spans="1:4" s="102" customFormat="1" x14ac:dyDescent="0.3">
      <c r="A32" s="237"/>
      <c r="B32" s="235"/>
      <c r="C32" s="2"/>
    </row>
    <row r="33" spans="1:4" s="102" customFormat="1" x14ac:dyDescent="0.3">
      <c r="A33" s="237"/>
      <c r="B33" s="235"/>
      <c r="C33" s="2"/>
    </row>
    <row r="34" spans="1:4" s="102" customFormat="1" x14ac:dyDescent="0.3">
      <c r="A34" s="237"/>
      <c r="B34" s="235"/>
      <c r="C34" s="2"/>
    </row>
    <row r="35" spans="1:4" s="102" customFormat="1" x14ac:dyDescent="0.3">
      <c r="A35" s="237"/>
      <c r="B35" s="235"/>
      <c r="C35" s="2"/>
    </row>
    <row r="36" spans="1:4" s="102" customFormat="1" x14ac:dyDescent="0.3">
      <c r="A36" s="237"/>
      <c r="B36" s="235"/>
      <c r="C36" s="2"/>
    </row>
    <row r="37" spans="1:4" s="102" customFormat="1" x14ac:dyDescent="0.3">
      <c r="A37" s="237"/>
      <c r="B37" s="235"/>
      <c r="C37" s="2"/>
    </row>
    <row r="38" spans="1:4" s="102" customFormat="1" x14ac:dyDescent="0.3">
      <c r="A38" s="237"/>
      <c r="B38" s="235"/>
      <c r="C38" s="2"/>
    </row>
    <row r="39" spans="1:4" s="102" customFormat="1" x14ac:dyDescent="0.3">
      <c r="A39" s="237"/>
      <c r="B39" s="235"/>
      <c r="C39" s="2"/>
    </row>
    <row r="40" spans="1:4" s="102" customFormat="1" ht="18" thickBot="1" x14ac:dyDescent="0.35">
      <c r="A40" s="236"/>
      <c r="B40" s="235"/>
      <c r="C40" s="2"/>
    </row>
    <row r="41" spans="1:4" s="102" customFormat="1" ht="18" thickBot="1" x14ac:dyDescent="0.35">
      <c r="A41" s="233" t="s">
        <v>458</v>
      </c>
      <c r="B41" s="232" t="s">
        <v>80</v>
      </c>
      <c r="C41" s="231" t="s">
        <v>161</v>
      </c>
      <c r="D41" s="230" t="s">
        <v>152</v>
      </c>
    </row>
    <row r="42" spans="1:4" s="102" customFormat="1" ht="31.5" x14ac:dyDescent="0.3">
      <c r="A42" s="229" t="s">
        <v>457</v>
      </c>
      <c r="B42" s="228">
        <v>0</v>
      </c>
      <c r="C42" s="109">
        <v>0</v>
      </c>
      <c r="D42" s="227">
        <v>0</v>
      </c>
    </row>
    <row r="43" spans="1:4" s="102" customFormat="1" ht="31.5" x14ac:dyDescent="0.3">
      <c r="A43" s="103" t="s">
        <v>456</v>
      </c>
      <c r="B43" s="104">
        <v>0</v>
      </c>
      <c r="C43" s="29">
        <v>0</v>
      </c>
      <c r="D43" s="226">
        <v>0</v>
      </c>
    </row>
    <row r="44" spans="1:4" s="102" customFormat="1" ht="47.25" thickBot="1" x14ac:dyDescent="0.35">
      <c r="A44" s="202" t="s">
        <v>112</v>
      </c>
      <c r="B44" s="203">
        <v>0</v>
      </c>
      <c r="C44" s="113">
        <v>0</v>
      </c>
      <c r="D44" s="204">
        <v>0</v>
      </c>
    </row>
    <row r="45" spans="1:4" s="102" customFormat="1" x14ac:dyDescent="0.3">
      <c r="A45" s="234"/>
      <c r="B45" s="2"/>
      <c r="C45" s="2"/>
    </row>
    <row r="46" spans="1:4" s="102" customFormat="1" ht="18" thickBot="1" x14ac:dyDescent="0.35">
      <c r="A46" s="2"/>
      <c r="B46" s="2"/>
      <c r="C46" s="2"/>
    </row>
    <row r="47" spans="1:4" s="102" customFormat="1" ht="18" thickBot="1" x14ac:dyDescent="0.35">
      <c r="A47" s="233" t="s">
        <v>255</v>
      </c>
      <c r="B47" s="232" t="s">
        <v>80</v>
      </c>
      <c r="C47" s="231" t="s">
        <v>161</v>
      </c>
      <c r="D47" s="230" t="s">
        <v>152</v>
      </c>
    </row>
    <row r="48" spans="1:4" s="102" customFormat="1" ht="31.5" x14ac:dyDescent="0.3">
      <c r="A48" s="229" t="s">
        <v>457</v>
      </c>
      <c r="B48" s="228">
        <v>0</v>
      </c>
      <c r="C48" s="109">
        <v>0</v>
      </c>
      <c r="D48" s="227">
        <v>0</v>
      </c>
    </row>
    <row r="49" spans="1:4" s="102" customFormat="1" ht="31.5" x14ac:dyDescent="0.3">
      <c r="A49" s="103" t="s">
        <v>456</v>
      </c>
      <c r="B49" s="104">
        <v>0</v>
      </c>
      <c r="C49" s="29">
        <v>0</v>
      </c>
      <c r="D49" s="226">
        <v>0</v>
      </c>
    </row>
    <row r="50" spans="1:4" s="102" customFormat="1" ht="47.25" thickBot="1" x14ac:dyDescent="0.35">
      <c r="A50" s="202" t="s">
        <v>112</v>
      </c>
      <c r="B50" s="203">
        <v>0</v>
      </c>
      <c r="C50" s="225">
        <v>0</v>
      </c>
      <c r="D50" s="224">
        <v>0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&amp;L9.melléklet a .....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14</vt:i4>
      </vt:variant>
    </vt:vector>
  </HeadingPairs>
  <TitlesOfParts>
    <vt:vector size="32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17.melléklet</vt:lpstr>
      <vt:lpstr>18. melléklet</vt:lpstr>
      <vt:lpstr>'3. melléklet'!Nyomtatási_cím</vt:lpstr>
      <vt:lpstr>'4. melléklet'!Nyomtatási_cím</vt:lpstr>
      <vt:lpstr>'5. melléklet'!Nyomtatási_cím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'13. melléklet'!Nyomtatási_terület</vt:lpstr>
      <vt:lpstr>'15. melléklet'!Nyomtatási_terület</vt:lpstr>
      <vt:lpstr>'2. melléklet'!Nyomtatási_terület</vt:lpstr>
      <vt:lpstr>'3. melléklet'!Nyomtatási_terület</vt:lpstr>
      <vt:lpstr>'4. melléklet'!Nyomtatási_terület</vt:lpstr>
      <vt:lpstr>'5. melléklet'!Nyomtatási_terület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zsombokiandrea</dc:creator>
  <cp:lastModifiedBy>ferencz.krisztina@tokod.hu</cp:lastModifiedBy>
  <cp:lastPrinted>2026-05-15T08:38:40Z</cp:lastPrinted>
  <dcterms:created xsi:type="dcterms:W3CDTF">2014-01-10T08:24:40Z</dcterms:created>
  <dcterms:modified xsi:type="dcterms:W3CDTF">2026-05-15T08:39:15Z</dcterms:modified>
</cp:coreProperties>
</file>