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4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. melléklet" sheetId="6" r:id="rId6"/>
    <sheet name="7. melléklet" sheetId="7" r:id="rId7"/>
    <sheet name="8. melléklet" sheetId="8" r:id="rId8"/>
    <sheet name="9. melléklet" sheetId="9" r:id="rId9"/>
    <sheet name="10. melléklet" sheetId="10" r:id="rId10"/>
    <sheet name="11. melléklet" sheetId="11" r:id="rId11"/>
    <sheet name="11. sz. melléklet " sheetId="12" state="hidden" r:id="rId12"/>
    <sheet name="12. melléklet" sheetId="13" r:id="rId13"/>
    <sheet name="13. melléklet" sheetId="14" r:id="rId14"/>
    <sheet name="14. melléklet" sheetId="15" r:id="rId15"/>
    <sheet name="15. melléklet" sheetId="16" r:id="rId16"/>
    <sheet name="16. melléklet" sheetId="17" r:id="rId17"/>
    <sheet name="17. melléklet  " sheetId="18" r:id="rId18"/>
    <sheet name="18. melléklet" sheetId="19" r:id="rId19"/>
    <sheet name="21. melléklet" sheetId="20" r:id="rId20"/>
    <sheet name="22. melléklet" sheetId="21" r:id="rId21"/>
    <sheet name="20. melléklet" sheetId="22" r:id="rId22"/>
    <sheet name="19. melléklet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c">#REF!</definedName>
    <definedName name="Excel_BuiltIn__FilterDatabase_5" localSheetId="9">#REF!</definedName>
    <definedName name="Excel_BuiltIn__FilterDatabase_5" localSheetId="11">'[8]4. sz. melléklet'!#REF!</definedName>
    <definedName name="Excel_BuiltIn__FilterDatabase_5" localSheetId="15">#REF!</definedName>
    <definedName name="Excel_BuiltIn__FilterDatabase_5" localSheetId="2">#REF!</definedName>
    <definedName name="Excel_BuiltIn__FilterDatabase_5" localSheetId="3">#REF!</definedName>
    <definedName name="Excel_BuiltIn__FilterDatabase_5">#REF!</definedName>
    <definedName name="Excel_BuiltIn__FilterDatabase_5_1">'[5]4. sz. melléklet'!#REF!</definedName>
    <definedName name="Excel_BuiltIn__FilterDatabase_5_10">NA()</definedName>
    <definedName name="Excel_BuiltIn__FilterDatabase_5_11">'[6]4. sz. melléklet'!#REF!</definedName>
    <definedName name="Excel_BuiltIn__FilterDatabase_5_12">'[6]4. sz. melléklet'!#REF!</definedName>
    <definedName name="Excel_BuiltIn__FilterDatabase_5_13" localSheetId="9">#REF!</definedName>
    <definedName name="Excel_BuiltIn__FilterDatabase_5_13" localSheetId="11">#REF!</definedName>
    <definedName name="Excel_BuiltIn__FilterDatabase_5_13" localSheetId="15">#REF!</definedName>
    <definedName name="Excel_BuiltIn__FilterDatabase_5_13" localSheetId="2">#REF!</definedName>
    <definedName name="Excel_BuiltIn__FilterDatabase_5_13" localSheetId="3">#REF!</definedName>
    <definedName name="Excel_BuiltIn__FilterDatabase_5_13">#REF!</definedName>
    <definedName name="Excel_BuiltIn__FilterDatabase_5_15">'[7]4. sz. melléklet'!#REF!</definedName>
    <definedName name="Excel_BuiltIn__FilterDatabase_5_17" localSheetId="9">#REF!</definedName>
    <definedName name="Excel_BuiltIn__FilterDatabase_5_17" localSheetId="11">#REF!</definedName>
    <definedName name="Excel_BuiltIn__FilterDatabase_5_17" localSheetId="15">#REF!</definedName>
    <definedName name="Excel_BuiltIn__FilterDatabase_5_17" localSheetId="2">#REF!</definedName>
    <definedName name="Excel_BuiltIn__FilterDatabase_5_17" localSheetId="3">#REF!</definedName>
    <definedName name="Excel_BuiltIn__FilterDatabase_5_17">#REF!</definedName>
    <definedName name="Excel_BuiltIn__FilterDatabase_5_5">'[3]4.A sz. melléklet'!#REF!</definedName>
    <definedName name="Excel_BuiltIn__FilterDatabase_5_6">'[3]4.B-C. sz. melléklet'!#REF!</definedName>
    <definedName name="Excel_BuiltIn__FilterDatabase_5_7">NA()</definedName>
    <definedName name="Excel_BuiltIn__FilterDatabase_5_8">'[6]4. sz. melléklet'!#REF!</definedName>
    <definedName name="Excel_BuiltIn__FilterDatabase_5_9">'[6]4. sz. melléklet'!#REF!</definedName>
    <definedName name="Excel_BuiltIn_Print_Area" localSheetId="0">'1. melléklet'!$A$1:$F$49</definedName>
    <definedName name="Excel_BuiltIn_Print_Area" localSheetId="9">'10. melléklet'!$A$2:$B$22</definedName>
    <definedName name="Excel_BuiltIn_Print_Area" localSheetId="11">'11. sz. melléklet '!$A$1:$B$80</definedName>
    <definedName name="Excel_BuiltIn_Print_Area" localSheetId="13">'13. melléklet'!$A$1:$B$23</definedName>
    <definedName name="Excel_BuiltIn_Print_Area" localSheetId="14">'14. melléklet'!$A$1:$E$36</definedName>
    <definedName name="Excel_BuiltIn_Print_Area" localSheetId="16">'16. melléklet'!$A$1:$D$26</definedName>
    <definedName name="Excel_BuiltIn_Print_Area" localSheetId="17">'17. melléklet  '!$A$1:$F$27</definedName>
    <definedName name="Excel_BuiltIn_Print_Area" localSheetId="22">'19. melléklet'!$A$1:$B$18</definedName>
    <definedName name="Excel_BuiltIn_Print_Area" localSheetId="1">'2. melléklet'!$A$1:$D$67</definedName>
    <definedName name="Excel_BuiltIn_Print_Area" localSheetId="3">'4. melléklet'!$C$1:$G$29</definedName>
    <definedName name="Excel_BuiltIn_Print_Area" localSheetId="4">'5. melléklet'!$A$1:$S$45</definedName>
    <definedName name="Excel_BuiltIn_Print_Area_1" localSheetId="9">#REF!</definedName>
    <definedName name="Excel_BuiltIn_Print_Area_1" localSheetId="11">#REF!</definedName>
    <definedName name="Excel_BuiltIn_Print_Area_1" localSheetId="15">'15. melléklet'!#REF!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Excel_BuiltIn_Print_Area_1_1">NA()</definedName>
    <definedName name="Excel_BuiltIn_Print_Area_1_15" localSheetId="9">#REF!</definedName>
    <definedName name="Excel_BuiltIn_Print_Area_1_15" localSheetId="11">#REF!</definedName>
    <definedName name="Excel_BuiltIn_Print_Area_1_15" localSheetId="15">#REF!</definedName>
    <definedName name="Excel_BuiltIn_Print_Area_1_15" localSheetId="2">#REF!</definedName>
    <definedName name="Excel_BuiltIn_Print_Area_1_15" localSheetId="3">#REF!</definedName>
    <definedName name="Excel_BuiltIn_Print_Area_1_15">#REF!</definedName>
    <definedName name="Excel_BuiltIn_Print_Area_1_21">'[3]18.'!#REF!</definedName>
    <definedName name="Excel_BuiltIn_Print_Area_1_22">'[3]19.'!#REF!</definedName>
    <definedName name="Excel_BuiltIn_Print_Area_2" localSheetId="9">#REF!</definedName>
    <definedName name="Excel_BuiltIn_Print_Area_2" localSheetId="11">#REF!</definedName>
    <definedName name="Excel_BuiltIn_Print_Area_2" localSheetId="15">#REF!</definedName>
    <definedName name="Excel_BuiltIn_Print_Area_2" localSheetId="2">#REF!</definedName>
    <definedName name="Excel_BuiltIn_Print_Area_2" localSheetId="3">#REF!</definedName>
    <definedName name="Excel_BuiltIn_Print_Area_2">#REF!</definedName>
    <definedName name="Excel_BuiltIn_Print_Area_2_1" localSheetId="9">#REF!</definedName>
    <definedName name="Excel_BuiltIn_Print_Area_2_1" localSheetId="11">#REF!</definedName>
    <definedName name="Excel_BuiltIn_Print_Area_2_1" localSheetId="15">#REF!</definedName>
    <definedName name="Excel_BuiltIn_Print_Area_2_1" localSheetId="2">#REF!</definedName>
    <definedName name="Excel_BuiltIn_Print_Area_2_1" localSheetId="3">#REF!</definedName>
    <definedName name="Excel_BuiltIn_Print_Area_2_1">#REF!</definedName>
    <definedName name="Excel_BuiltIn_Print_Area_2_15" localSheetId="9">#REF!</definedName>
    <definedName name="Excel_BuiltIn_Print_Area_2_15" localSheetId="11">#REF!</definedName>
    <definedName name="Excel_BuiltIn_Print_Area_2_15" localSheetId="15">#REF!</definedName>
    <definedName name="Excel_BuiltIn_Print_Area_2_15" localSheetId="2">#REF!</definedName>
    <definedName name="Excel_BuiltIn_Print_Area_2_15" localSheetId="3">#REF!</definedName>
    <definedName name="Excel_BuiltIn_Print_Area_2_15">#REF!</definedName>
    <definedName name="Excel_BuiltIn_Print_Area_2_5" localSheetId="9">#REF!</definedName>
    <definedName name="Excel_BuiltIn_Print_Area_2_5" localSheetId="11">#REF!</definedName>
    <definedName name="Excel_BuiltIn_Print_Area_2_5" localSheetId="15">#REF!</definedName>
    <definedName name="Excel_BuiltIn_Print_Area_2_5" localSheetId="2">#REF!</definedName>
    <definedName name="Excel_BuiltIn_Print_Area_2_5" localSheetId="3">#REF!</definedName>
    <definedName name="Excel_BuiltIn_Print_Area_2_5">#REF!</definedName>
    <definedName name="Excel_BuiltIn_Print_Area_2_6" localSheetId="9">#REF!</definedName>
    <definedName name="Excel_BuiltIn_Print_Area_2_6" localSheetId="11">#REF!</definedName>
    <definedName name="Excel_BuiltIn_Print_Area_2_6" localSheetId="15">#REF!</definedName>
    <definedName name="Excel_BuiltIn_Print_Area_2_6" localSheetId="2">#REF!</definedName>
    <definedName name="Excel_BuiltIn_Print_Area_2_6" localSheetId="3">#REF!</definedName>
    <definedName name="Excel_BuiltIn_Print_Area_2_6">#REF!</definedName>
    <definedName name="Excel_BuiltIn_Print_Titles" localSheetId="11">'11. sz. melléklet '!$4:$4</definedName>
    <definedName name="Excel_BuiltIn_Print_Titles" localSheetId="4">'5. melléklet'!$7:$9</definedName>
    <definedName name="Excel_BuiltIn_Print_Titles_6">'[3]4.B-C. sz. melléklet'!#REF!</definedName>
    <definedName name="fff">#REF!</definedName>
    <definedName name="_xlnm.Print_Titles" localSheetId="11">'11. sz. melléklet '!$4:$4</definedName>
    <definedName name="_xlnm.Print_Titles" localSheetId="4">'5. melléklet'!$7:$9</definedName>
    <definedName name="_xlnm.Print_Area" localSheetId="0">'1. melléklet'!$A$1:$F$49</definedName>
    <definedName name="_xlnm.Print_Area" localSheetId="9">'10. melléklet'!$A$2:$B$22</definedName>
    <definedName name="_xlnm.Print_Area" localSheetId="11">'11. sz. melléklet '!$A$1:$B$80</definedName>
    <definedName name="_xlnm.Print_Area" localSheetId="13">'13. melléklet'!$A$1:$B$23</definedName>
    <definedName name="_xlnm.Print_Area" localSheetId="14">'14. melléklet'!$A$1:$E$36</definedName>
    <definedName name="_xlnm.Print_Area" localSheetId="16">'16. melléklet'!$A$1:$D$26</definedName>
    <definedName name="_xlnm.Print_Area" localSheetId="17">'17. melléklet  '!$A$1:$F$27</definedName>
    <definedName name="_xlnm.Print_Area" localSheetId="22">'19. melléklet'!$A$1:$B$18</definedName>
    <definedName name="_xlnm.Print_Area" localSheetId="1">'2. melléklet'!$A$1:$D$67</definedName>
    <definedName name="_xlnm.Print_Area" localSheetId="3">'4. melléklet'!$C$1:$G$29</definedName>
    <definedName name="_xlnm.Print_Area" localSheetId="4">'5. melléklet'!$A$1:$S$45</definedName>
    <definedName name="SHARED_FORMULA_1_10_1_10_2" localSheetId="11">SUM(#REF!,#REF!,#REF!,#REF!,#REF!,#REF!)</definedName>
    <definedName name="SHARED_FORMULA_1_10_1_10_2">SUM(#REF!,#REF!,#REF!,#REF!,#REF!,#REF!)</definedName>
    <definedName name="SHARED_FORMULA_1_26_1_26_2" localSheetId="11">SUM(#REF!,#REF!,#REF!)</definedName>
    <definedName name="SHARED_FORMULA_1_26_1_26_2">SUM(#REF!,#REF!,#REF!)</definedName>
    <definedName name="SHARED_FORMULA_1_38_1_38_8" localSheetId="11">SUM(#REF!)</definedName>
    <definedName name="SHARED_FORMULA_1_38_1_38_8">SUM(#REF!)</definedName>
    <definedName name="SHARED_FORMULA_1_42_1_42_8" localSheetId="11">SUM(#REF!,#REF!)</definedName>
    <definedName name="SHARED_FORMULA_1_42_1_42_8">SUM(#REF!,#REF!)</definedName>
    <definedName name="SHARED_FORMULA_10_41_10_41_2" localSheetId="11">SUM(#REF!+#REF!+#REF!)</definedName>
    <definedName name="SHARED_FORMULA_10_41_10_41_2">SUM(#REF!+#REF!+#REF!)</definedName>
    <definedName name="SHARED_FORMULA_10_5_10_5_2" localSheetId="11">SUM(#REF!+#REF!+#REF!)</definedName>
    <definedName name="SHARED_FORMULA_10_5_10_5_2">SUM(#REF!+#REF!+#REF!)</definedName>
    <definedName name="SHARED_FORMULA_11_40_11_40_2" localSheetId="11">SUM(#REF!+#REF!+#REF!)</definedName>
    <definedName name="SHARED_FORMULA_11_40_11_40_2">SUM(#REF!+#REF!+#REF!)</definedName>
    <definedName name="SHARED_FORMULA_11_5_11_5_2" localSheetId="11">SUM(#REF!+#REF!+#REF!)</definedName>
    <definedName name="SHARED_FORMULA_11_5_11_5_2">SUM(#REF!+#REF!+#REF!)</definedName>
    <definedName name="SHARED_FORMULA_12_13_12_13_3" localSheetId="11">SUM(#REF!+#REF!+#REF!)</definedName>
    <definedName name="SHARED_FORMULA_12_13_12_13_3">SUM(#REF!+#REF!+#REF!)</definedName>
    <definedName name="SHARED_FORMULA_12_133_12_133_5" localSheetId="11">SUM(#REF!)-#REF!-#REF!-#REF!</definedName>
    <definedName name="SHARED_FORMULA_12_133_12_133_5">SUM(#REF!)-#REF!-#REF!-#REF!</definedName>
    <definedName name="SHARED_FORMULA_12_40_12_40_2" localSheetId="11">SUM(#REF!+#REF!+#REF!)</definedName>
    <definedName name="SHARED_FORMULA_12_40_12_40_2">SUM(#REF!+#REF!+#REF!)</definedName>
    <definedName name="SHARED_FORMULA_12_5_12_5_2" localSheetId="11">SUM(#REF!+#REF!+#REF!)</definedName>
    <definedName name="SHARED_FORMULA_12_5_12_5_2">SUM(#REF!+#REF!+#REF!)</definedName>
    <definedName name="SHARED_FORMULA_12_5_12_5_3" localSheetId="11">SUM(#REF!+#REF!+#REF!)</definedName>
    <definedName name="SHARED_FORMULA_12_5_12_5_3">SUM(#REF!+#REF!+#REF!)</definedName>
    <definedName name="SHARED_FORMULA_12_6_12_6_0" localSheetId="11">#REF!/#REF!*100</definedName>
    <definedName name="SHARED_FORMULA_12_6_12_6_0">#REF!/#REF!*100</definedName>
    <definedName name="SHARED_FORMULA_13_105_13_105_5" localSheetId="11">SUM(#REF!)-#REF!</definedName>
    <definedName name="SHARED_FORMULA_13_105_13_105_5">SUM(#REF!)-#REF!</definedName>
    <definedName name="SHARED_FORMULA_13_3_13_3_5" localSheetId="11">SUM(#REF!)-#REF!</definedName>
    <definedName name="SHARED_FORMULA_13_3_13_3_5">SUM(#REF!)-#REF!</definedName>
    <definedName name="SHARED_FORMULA_13_41_13_41_5" localSheetId="11">SUM(#REF!)-#REF!</definedName>
    <definedName name="SHARED_FORMULA_13_41_13_41_5">SUM(#REF!)-#REF!</definedName>
    <definedName name="SHARED_FORMULA_13_73_13_73_5" localSheetId="11">SUM(#REF!)-#REF!</definedName>
    <definedName name="SHARED_FORMULA_13_73_13_73_5">SUM(#REF!)-#REF!</definedName>
    <definedName name="SHARED_FORMULA_13_9_13_9_3" localSheetId="11">SUM(#REF!+#REF!+#REF!)</definedName>
    <definedName name="SHARED_FORMULA_13_9_13_9_3">SUM(#REF!+#REF!+#REF!)</definedName>
    <definedName name="SHARED_FORMULA_14_102_14_102_5" localSheetId="11">#REF!</definedName>
    <definedName name="SHARED_FORMULA_14_102_14_102_5">#REF!</definedName>
    <definedName name="SHARED_FORMULA_14_121_14_121_5" localSheetId="11">#REF!+#REF!+#REF!+#REF!</definedName>
    <definedName name="SHARED_FORMULA_14_121_14_121_5">#REF!+#REF!+#REF!+#REF!</definedName>
    <definedName name="SHARED_FORMULA_14_131_14_131_5" localSheetId="11">#REF!+#REF!+#REF!+#REF!+#REF!+#REF!+#REF!+#REF!+#REF!+#REF!+#REF!+#REF!+#REF!+#REF!+#REF!+#REF!+#REF!+#REF!+#REF!+#REF!+#REF!+#REF!+#REF!</definedName>
    <definedName name="SHARED_FORMULA_14_131_14_131_5">#REF!+#REF!+#REF!+#REF!+#REF!+#REF!+#REF!+#REF!+#REF!+#REF!+#REF!+#REF!+#REF!+#REF!+#REF!+#REF!+#REF!+#REF!+#REF!+#REF!+#REF!+#REF!+#REF!</definedName>
    <definedName name="SHARED_FORMULA_14_150_14_150_5" localSheetId="11">#REF!+#REF!</definedName>
    <definedName name="SHARED_FORMULA_14_150_14_150_5">#REF!+#REF!</definedName>
    <definedName name="SHARED_FORMULA_14_151_14_151_5" localSheetId="11">#REF!-#REF!</definedName>
    <definedName name="SHARED_FORMULA_14_151_14_151_5">#REF!-#REF!</definedName>
    <definedName name="SHARED_FORMULA_14_71_14_71_5" localSheetId="11">#REF!+#REF!+#REF!+#REF!</definedName>
    <definedName name="SHARED_FORMULA_14_71_14_71_5">#REF!+#REF!+#REF!+#REF!</definedName>
    <definedName name="SHARED_FORMULA_14_72_14_72_5" localSheetId="11">#REF!+#REF!+#REF!+#REF!</definedName>
    <definedName name="SHARED_FORMULA_14_72_14_72_5">#REF!+#REF!+#REF!+#REF!</definedName>
    <definedName name="SHARED_FORMULA_14_73_14_73_5" localSheetId="11">#REF!+#REF!+#REF!+#REF!</definedName>
    <definedName name="SHARED_FORMULA_14_73_14_73_5">#REF!+#REF!+#REF!+#REF!</definedName>
    <definedName name="SHARED_FORMULA_14_74_14_74_5" localSheetId="11">#REF!+#REF!+#REF!+#REF!</definedName>
    <definedName name="SHARED_FORMULA_14_74_14_74_5">#REF!+#REF!+#REF!+#REF!</definedName>
    <definedName name="SHARED_FORMULA_14_75_14_75_5" localSheetId="11">#REF!+#REF!+#REF!+#REF!</definedName>
    <definedName name="SHARED_FORMULA_14_75_14_75_5">#REF!+#REF!+#REF!+#REF!</definedName>
    <definedName name="SHARED_FORMULA_14_86_14_86_5" localSheetId="11">#REF!+#REF!</definedName>
    <definedName name="SHARED_FORMULA_14_86_14_86_5">#REF!+#REF!</definedName>
    <definedName name="SHARED_FORMULA_14_9_14_9_3" localSheetId="11">SUM(#REF!+#REF!+#REF!)</definedName>
    <definedName name="SHARED_FORMULA_14_9_14_9_3">SUM(#REF!+#REF!+#REF!)</definedName>
    <definedName name="SHARED_FORMULA_16_112_16_112_5" localSheetId="11">#REF!</definedName>
    <definedName name="SHARED_FORMULA_16_112_16_112_5">#REF!</definedName>
    <definedName name="SHARED_FORMULA_17_108_17_108_5" localSheetId="11">#REF!</definedName>
    <definedName name="SHARED_FORMULA_17_108_17_108_5">#REF!</definedName>
    <definedName name="SHARED_FORMULA_17_117_17_117_5" localSheetId="11">#REF!</definedName>
    <definedName name="SHARED_FORMULA_17_117_17_117_5">#REF!</definedName>
    <definedName name="SHARED_FORMULA_17_127_17_127_5" localSheetId="11">#REF!</definedName>
    <definedName name="SHARED_FORMULA_17_127_17_127_5">#REF!</definedName>
    <definedName name="SHARED_FORMULA_17_22_17_22_5" localSheetId="11">#REF!</definedName>
    <definedName name="SHARED_FORMULA_17_22_17_22_5">#REF!</definedName>
    <definedName name="SHARED_FORMULA_17_27_17_27_5" localSheetId="11">#REF!</definedName>
    <definedName name="SHARED_FORMULA_17_27_17_27_5">#REF!</definedName>
    <definedName name="SHARED_FORMULA_17_32_17_32_5" localSheetId="11">#REF!</definedName>
    <definedName name="SHARED_FORMULA_17_32_17_32_5">#REF!</definedName>
    <definedName name="SHARED_FORMULA_17_37_17_37_5" localSheetId="11">#REF!</definedName>
    <definedName name="SHARED_FORMULA_17_37_17_37_5">#REF!</definedName>
    <definedName name="SHARED_FORMULA_17_4_17_4_5" localSheetId="11">#REF!</definedName>
    <definedName name="SHARED_FORMULA_17_4_17_4_5">#REF!</definedName>
    <definedName name="SHARED_FORMULA_17_43_17_43_5" localSheetId="11">#REF!</definedName>
    <definedName name="SHARED_FORMULA_17_43_17_43_5">#REF!</definedName>
    <definedName name="SHARED_FORMULA_17_47_17_47_5" localSheetId="11">#REF!</definedName>
    <definedName name="SHARED_FORMULA_17_47_17_47_5">#REF!</definedName>
    <definedName name="SHARED_FORMULA_17_52_17_52_5" localSheetId="11">#REF!</definedName>
    <definedName name="SHARED_FORMULA_17_52_17_52_5">#REF!</definedName>
    <definedName name="SHARED_FORMULA_17_57_17_57_5" localSheetId="11">#REF!</definedName>
    <definedName name="SHARED_FORMULA_17_57_17_57_5">#REF!</definedName>
    <definedName name="SHARED_FORMULA_17_62_17_62_5" localSheetId="11">#REF!</definedName>
    <definedName name="SHARED_FORMULA_17_62_17_62_5">#REF!</definedName>
    <definedName name="SHARED_FORMULA_17_67_17_67_5" localSheetId="11">#REF!</definedName>
    <definedName name="SHARED_FORMULA_17_67_17_67_5">#REF!</definedName>
    <definedName name="SHARED_FORMULA_17_77_17_77_5" localSheetId="11">#REF!</definedName>
    <definedName name="SHARED_FORMULA_17_77_17_77_5">#REF!</definedName>
    <definedName name="SHARED_FORMULA_17_82_17_82_5" localSheetId="11">#REF!</definedName>
    <definedName name="SHARED_FORMULA_17_82_17_82_5">#REF!</definedName>
    <definedName name="SHARED_FORMULA_17_9_17_9_5" localSheetId="11">#REF!</definedName>
    <definedName name="SHARED_FORMULA_17_9_17_9_5">#REF!</definedName>
    <definedName name="SHARED_FORMULA_17_92_17_92_5" localSheetId="11">#REF!</definedName>
    <definedName name="SHARED_FORMULA_17_92_17_92_5">#REF!</definedName>
    <definedName name="SHARED_FORMULA_17_97_17_97_5" localSheetId="11">#REF!</definedName>
    <definedName name="SHARED_FORMULA_17_97_17_97_5">#REF!</definedName>
    <definedName name="SHARED_FORMULA_2_102_2_102_5" localSheetId="11">#REF!</definedName>
    <definedName name="SHARED_FORMULA_2_102_2_102_5">#REF!</definedName>
    <definedName name="SHARED_FORMULA_2_107_2_107_5" localSheetId="11">#REF!</definedName>
    <definedName name="SHARED_FORMULA_2_107_2_107_5">#REF!</definedName>
    <definedName name="SHARED_FORMULA_2_112_2_112_5" localSheetId="11">#REF!</definedName>
    <definedName name="SHARED_FORMULA_2_112_2_112_5">#REF!</definedName>
    <definedName name="SHARED_FORMULA_2_121_2_121_5" localSheetId="11">#REF!+#REF!+#REF!+#REF!</definedName>
    <definedName name="SHARED_FORMULA_2_121_2_121_5">#REF!+#REF!+#REF!+#REF!</definedName>
    <definedName name="SHARED_FORMULA_2_122_2_122_5" localSheetId="11">#REF!+#REF!+#REF!+#REF!</definedName>
    <definedName name="SHARED_FORMULA_2_122_2_122_5">#REF!+#REF!+#REF!+#REF!</definedName>
    <definedName name="SHARED_FORMULA_2_123_2_123_5" localSheetId="11">#REF!+#REF!+#REF!+#REF!</definedName>
    <definedName name="SHARED_FORMULA_2_123_2_123_5">#REF!+#REF!+#REF!+#REF!</definedName>
    <definedName name="SHARED_FORMULA_2_124_2_124_5" localSheetId="11">#REF!+#REF!+#REF!+#REF!</definedName>
    <definedName name="SHARED_FORMULA_2_124_2_124_5">#REF!+#REF!+#REF!+#REF!</definedName>
    <definedName name="SHARED_FORMULA_2_125_2_125_5" localSheetId="11">#REF!+#REF!+#REF!+#REF!</definedName>
    <definedName name="SHARED_FORMULA_2_125_2_125_5">#REF!+#REF!+#REF!+#REF!</definedName>
    <definedName name="SHARED_FORMULA_2_127_2_127_5" localSheetId="11">#REF!</definedName>
    <definedName name="SHARED_FORMULA_2_127_2_127_5">#REF!</definedName>
    <definedName name="SHARED_FORMULA_2_131_2_131_5" localSheetId="11">#REF!+#REF!+#REF!+#REF!+#REF!+#REF!+#REF!+#REF!+#REF!+#REF!+#REF!+#REF!+#REF!+#REF!+#REF!+#REF!+#REF!+#REF!+#REF!+#REF!+#REF!+#REF!+#REF!</definedName>
    <definedName name="SHARED_FORMULA_2_131_2_131_5">#REF!+#REF!+#REF!+#REF!+#REF!+#REF!+#REF!+#REF!+#REF!+#REF!+#REF!+#REF!+#REF!+#REF!+#REF!+#REF!+#REF!+#REF!+#REF!+#REF!+#REF!+#REF!+#REF!</definedName>
    <definedName name="SHARED_FORMULA_2_132_2_132_5" localSheetId="11">#REF!+#REF!+#REF!+#REF!+#REF!+#REF!+#REF!+#REF!+#REF!+#REF!+#REF!+#REF!+#REF!+#REF!+#REF!+#REF!+#REF!+#REF!+#REF!+#REF!+#REF!+#REF!+#REF!</definedName>
    <definedName name="SHARED_FORMULA_2_132_2_132_5">#REF!+#REF!+#REF!+#REF!+#REF!+#REF!+#REF!+#REF!+#REF!+#REF!+#REF!+#REF!+#REF!+#REF!+#REF!+#REF!+#REF!+#REF!+#REF!+#REF!+#REF!+#REF!+#REF!</definedName>
    <definedName name="SHARED_FORMULA_2_134_2_134_5" localSheetId="11">#REF!+#REF!+#REF!+#REF!+#REF!+#REF!+#REF!+#REF!+#REF!+#REF!+#REF!+#REF!+#REF!+#REF!+#REF!+#REF!+#REF!+#REF!+#REF!+#REF!+#REF!+#REF!+#REF!</definedName>
    <definedName name="SHARED_FORMULA_2_134_2_134_5">#REF!+#REF!+#REF!+#REF!+#REF!+#REF!+#REF!+#REF!+#REF!+#REF!+#REF!+#REF!+#REF!+#REF!+#REF!+#REF!+#REF!+#REF!+#REF!+#REF!+#REF!+#REF!+#REF!</definedName>
    <definedName name="SHARED_FORMULA_2_137_2_137_5" localSheetId="11">#REF!+#REF!+#REF!+#REF!+#REF!+#REF!+#REF!+#REF!+#REF!+#REF!+#REF!+#REF!+#REF!+#REF!+#REF!+#REF!+#REF!+#REF!+#REF!+#REF!+#REF!+#REF!+#REF!</definedName>
    <definedName name="SHARED_FORMULA_2_137_2_137_5">#REF!+#REF!+#REF!+#REF!+#REF!+#REF!+#REF!+#REF!+#REF!+#REF!+#REF!+#REF!+#REF!+#REF!+#REF!+#REF!+#REF!+#REF!+#REF!+#REF!+#REF!+#REF!+#REF!</definedName>
    <definedName name="SHARED_FORMULA_2_14_2_14_5" localSheetId="11">#REF!</definedName>
    <definedName name="SHARED_FORMULA_2_14_2_14_5">#REF!</definedName>
    <definedName name="SHARED_FORMULA_2_140_2_140_5" localSheetId="11">#REF!+#REF!+#REF!+#REF!+#REF!+#REF!+#REF!+#REF!+#REF!+#REF!+#REF!+#REF!+#REF!+#REF!+#REF!+#REF!+#REF!+#REF!+#REF!+#REF!+#REF!+#REF!</definedName>
    <definedName name="SHARED_FORMULA_2_140_2_140_5">#REF!+#REF!+#REF!+#REF!+#REF!+#REF!+#REF!+#REF!+#REF!+#REF!+#REF!+#REF!+#REF!+#REF!+#REF!+#REF!+#REF!+#REF!+#REF!+#REF!+#REF!+#REF!</definedName>
    <definedName name="SHARED_FORMULA_2_141_2_141_5" localSheetId="11">#REF!+#REF!+#REF!+#REF!+#REF!+#REF!+#REF!+#REF!+#REF!+#REF!+#REF!+#REF!+#REF!+#REF!+#REF!+#REF!+#REF!+#REF!+#REF!+#REF!+#REF!+#REF!</definedName>
    <definedName name="SHARED_FORMULA_2_141_2_141_5">#REF!+#REF!+#REF!+#REF!+#REF!+#REF!+#REF!+#REF!+#REF!+#REF!+#REF!+#REF!+#REF!+#REF!+#REF!+#REF!+#REF!+#REF!+#REF!+#REF!+#REF!+#REF!</definedName>
    <definedName name="SHARED_FORMULA_2_142_2_142_5" localSheetId="11">#REF!+#REF!+#REF!+#REF!+#REF!+#REF!+#REF!+#REF!+#REF!+#REF!+#REF!+#REF!+#REF!+#REF!+#REF!+#REF!+#REF!+#REF!+#REF!+#REF!+#REF!+#REF!</definedName>
    <definedName name="SHARED_FORMULA_2_142_2_142_5">#REF!+#REF!+#REF!+#REF!+#REF!+#REF!+#REF!+#REF!+#REF!+#REF!+#REF!+#REF!+#REF!+#REF!+#REF!+#REF!+#REF!+#REF!+#REF!+#REF!+#REF!+#REF!</definedName>
    <definedName name="SHARED_FORMULA_2_143_2_143_5" localSheetId="11">#REF!+#REF!+#REF!+#REF!+#REF!+#REF!+#REF!+#REF!+#REF!+#REF!+#REF!+#REF!+#REF!+#REF!+#REF!+#REF!+#REF!+#REF!+#REF!+#REF!+#REF!+#REF!</definedName>
    <definedName name="SHARED_FORMULA_2_143_2_143_5">#REF!+#REF!+#REF!+#REF!+#REF!+#REF!+#REF!+#REF!+#REF!+#REF!+#REF!+#REF!+#REF!+#REF!+#REF!+#REF!+#REF!+#REF!+#REF!+#REF!+#REF!+#REF!</definedName>
    <definedName name="SHARED_FORMULA_2_144_2_144_5" localSheetId="11">#REF!+#REF!+#REF!+#REF!+#REF!+#REF!+#REF!+#REF!+#REF!+#REF!+#REF!+#REF!+#REF!+#REF!+#REF!+#REF!+#REF!+#REF!+#REF!+#REF!+#REF!+#REF!</definedName>
    <definedName name="SHARED_FORMULA_2_144_2_144_5">#REF!+#REF!+#REF!+#REF!+#REF!+#REF!+#REF!+#REF!+#REF!+#REF!+#REF!+#REF!+#REF!+#REF!+#REF!+#REF!+#REF!+#REF!+#REF!+#REF!+#REF!+#REF!</definedName>
    <definedName name="SHARED_FORMULA_2_145_2_145_5" localSheetId="11">#REF!+#REF!+#REF!+#REF!+#REF!+#REF!+#REF!+#REF!+#REF!+#REF!+#REF!+#REF!+#REF!+#REF!+#REF!+#REF!+#REF!+#REF!+#REF!+#REF!+#REF!+#REF!</definedName>
    <definedName name="SHARED_FORMULA_2_145_2_145_5">#REF!+#REF!+#REF!+#REF!+#REF!+#REF!+#REF!+#REF!+#REF!+#REF!+#REF!+#REF!+#REF!+#REF!+#REF!+#REF!+#REF!+#REF!+#REF!+#REF!+#REF!+#REF!</definedName>
    <definedName name="SHARED_FORMULA_2_146_2_146_5" localSheetId="11">#REF!-#REF!</definedName>
    <definedName name="SHARED_FORMULA_2_146_2_146_5">#REF!-#REF!</definedName>
    <definedName name="SHARED_FORMULA_2_22_2_22_5" localSheetId="11">#REF!</definedName>
    <definedName name="SHARED_FORMULA_2_22_2_22_5">#REF!</definedName>
    <definedName name="SHARED_FORMULA_2_27_2_27_5" localSheetId="11">#REF!</definedName>
    <definedName name="SHARED_FORMULA_2_27_2_27_5">#REF!</definedName>
    <definedName name="SHARED_FORMULA_2_32_2_32_5" localSheetId="11">#REF!</definedName>
    <definedName name="SHARED_FORMULA_2_32_2_32_5">#REF!</definedName>
    <definedName name="SHARED_FORMULA_2_37_2_37_5" localSheetId="11">#REF!</definedName>
    <definedName name="SHARED_FORMULA_2_37_2_37_5">#REF!</definedName>
    <definedName name="SHARED_FORMULA_2_4_2_4_5" localSheetId="11">#REF!</definedName>
    <definedName name="SHARED_FORMULA_2_4_2_4_5">#REF!</definedName>
    <definedName name="SHARED_FORMULA_2_42_2_42_5" localSheetId="11">#REF!</definedName>
    <definedName name="SHARED_FORMULA_2_42_2_42_5">#REF!</definedName>
    <definedName name="SHARED_FORMULA_2_44_2_44_5" localSheetId="11">#REF!</definedName>
    <definedName name="SHARED_FORMULA_2_44_2_44_5">#REF!</definedName>
    <definedName name="SHARED_FORMULA_2_47_2_47_5" localSheetId="11">#REF!</definedName>
    <definedName name="SHARED_FORMULA_2_47_2_47_5">#REF!</definedName>
    <definedName name="SHARED_FORMULA_2_48_2_48_5" localSheetId="11">#REF!</definedName>
    <definedName name="SHARED_FORMULA_2_48_2_48_5">#REF!</definedName>
    <definedName name="SHARED_FORMULA_2_52_2_52_5" localSheetId="11">#REF!</definedName>
    <definedName name="SHARED_FORMULA_2_52_2_52_5">#REF!</definedName>
    <definedName name="SHARED_FORMULA_2_57_2_57_5" localSheetId="11">#REF!</definedName>
    <definedName name="SHARED_FORMULA_2_57_2_57_5">#REF!</definedName>
    <definedName name="SHARED_FORMULA_2_67_2_67_5" localSheetId="11">#REF!</definedName>
    <definedName name="SHARED_FORMULA_2_67_2_67_5">#REF!</definedName>
    <definedName name="SHARED_FORMULA_2_71_2_71_5" localSheetId="11">#REF!+#REF!+#REF!+#REF!</definedName>
    <definedName name="SHARED_FORMULA_2_71_2_71_5">#REF!+#REF!+#REF!+#REF!</definedName>
    <definedName name="SHARED_FORMULA_2_72_2_72_5" localSheetId="11">#REF!+#REF!+#REF!+#REF!</definedName>
    <definedName name="SHARED_FORMULA_2_72_2_72_5">#REF!+#REF!+#REF!+#REF!</definedName>
    <definedName name="SHARED_FORMULA_2_73_2_73_5" localSheetId="11">#REF!+#REF!+#REF!+#REF!</definedName>
    <definedName name="SHARED_FORMULA_2_73_2_73_5">#REF!+#REF!+#REF!+#REF!</definedName>
    <definedName name="SHARED_FORMULA_2_74_2_74_5" localSheetId="11">#REF!+#REF!+#REF!+#REF!</definedName>
    <definedName name="SHARED_FORMULA_2_74_2_74_5">#REF!+#REF!+#REF!+#REF!</definedName>
    <definedName name="SHARED_FORMULA_2_75_2_75_5" localSheetId="11">#REF!+#REF!+#REF!+#REF!</definedName>
    <definedName name="SHARED_FORMULA_2_75_2_75_5">#REF!+#REF!+#REF!+#REF!</definedName>
    <definedName name="SHARED_FORMULA_2_82_2_82_5" localSheetId="11">#REF!</definedName>
    <definedName name="SHARED_FORMULA_2_82_2_82_5">#REF!</definedName>
    <definedName name="SHARED_FORMULA_2_86_2_86_5" localSheetId="11">#REF!+#REF!</definedName>
    <definedName name="SHARED_FORMULA_2_86_2_86_5">#REF!+#REF!</definedName>
    <definedName name="SHARED_FORMULA_2_87_2_87_5" localSheetId="11">#REF!+#REF!</definedName>
    <definedName name="SHARED_FORMULA_2_87_2_87_5">#REF!+#REF!</definedName>
    <definedName name="SHARED_FORMULA_2_88_2_88_5" localSheetId="11">#REF!+#REF!</definedName>
    <definedName name="SHARED_FORMULA_2_88_2_88_5">#REF!+#REF!</definedName>
    <definedName name="SHARED_FORMULA_2_89_2_89_5" localSheetId="11">#REF!+#REF!</definedName>
    <definedName name="SHARED_FORMULA_2_89_2_89_5">#REF!+#REF!</definedName>
    <definedName name="SHARED_FORMULA_2_9_2_9_5" localSheetId="11">#REF!</definedName>
    <definedName name="SHARED_FORMULA_2_9_2_9_5">#REF!</definedName>
    <definedName name="SHARED_FORMULA_2_90_2_90_5" localSheetId="11">#REF!+#REF!</definedName>
    <definedName name="SHARED_FORMULA_2_90_2_90_5">#REF!+#REF!</definedName>
    <definedName name="SHARED_FORMULA_2_92_2_92_5" localSheetId="11">#REF!</definedName>
    <definedName name="SHARED_FORMULA_2_92_2_92_5">#REF!</definedName>
    <definedName name="SHARED_FORMULA_2_97_2_97_5" localSheetId="11">#REF!</definedName>
    <definedName name="SHARED_FORMULA_2_97_2_97_5">#REF!</definedName>
    <definedName name="SHARED_FORMULA_20_10_20_10_5" localSheetId="11">#REF!</definedName>
    <definedName name="SHARED_FORMULA_20_10_20_10_5">#REF!</definedName>
    <definedName name="SHARED_FORMULA_20_102_20_102_5" localSheetId="11">#REF!</definedName>
    <definedName name="SHARED_FORMULA_20_102_20_102_5">#REF!</definedName>
    <definedName name="SHARED_FORMULA_20_112_20_112_5" localSheetId="11">#REF!</definedName>
    <definedName name="SHARED_FORMULA_20_112_20_112_5">#REF!</definedName>
    <definedName name="SHARED_FORMULA_20_117_20_117_5" localSheetId="11">#REF!</definedName>
    <definedName name="SHARED_FORMULA_20_117_20_117_5">#REF!</definedName>
    <definedName name="SHARED_FORMULA_20_121_20_121_5" localSheetId="11">#REF!+#REF!+#REF!+#REF!</definedName>
    <definedName name="SHARED_FORMULA_20_121_20_121_5">#REF!+#REF!+#REF!+#REF!</definedName>
    <definedName name="SHARED_FORMULA_20_127_20_127_5" localSheetId="11">#REF!</definedName>
    <definedName name="SHARED_FORMULA_20_127_20_127_5">#REF!</definedName>
    <definedName name="SHARED_FORMULA_20_131_20_131_5" localSheetId="11">#REF!+#REF!+#REF!+#REF!+#REF!+#REF!+#REF!+#REF!+#REF!+#REF!+#REF!+#REF!+#REF!+#REF!+#REF!+#REF!+#REF!+#REF!+#REF!+#REF!+#REF!+#REF!+#REF!</definedName>
    <definedName name="SHARED_FORMULA_20_131_20_131_5">#REF!+#REF!+#REF!+#REF!+#REF!+#REF!+#REF!+#REF!+#REF!+#REF!+#REF!+#REF!+#REF!+#REF!+#REF!+#REF!+#REF!+#REF!+#REF!+#REF!+#REF!+#REF!+#REF!</definedName>
    <definedName name="SHARED_FORMULA_20_14_20_14_5" localSheetId="11">#REF!</definedName>
    <definedName name="SHARED_FORMULA_20_14_20_14_5">#REF!</definedName>
    <definedName name="SHARED_FORMULA_20_141_20_141_5" localSheetId="11">#REF!+#REF!+#REF!+#REF!+#REF!+#REF!+#REF!+#REF!+#REF!+#REF!+#REF!+#REF!+#REF!+#REF!+#REF!+#REF!+#REF!+#REF!+#REF!+#REF!+#REF!+#REF!</definedName>
    <definedName name="SHARED_FORMULA_20_141_20_141_5">#REF!+#REF!+#REF!+#REF!+#REF!+#REF!+#REF!+#REF!+#REF!+#REF!+#REF!+#REF!+#REF!+#REF!+#REF!+#REF!+#REF!+#REF!+#REF!+#REF!+#REF!+#REF!</definedName>
    <definedName name="SHARED_FORMULA_20_19_20_19_5" localSheetId="11">#REF!</definedName>
    <definedName name="SHARED_FORMULA_20_19_20_19_5">#REF!</definedName>
    <definedName name="SHARED_FORMULA_20_22_20_22_5" localSheetId="11">#REF!</definedName>
    <definedName name="SHARED_FORMULA_20_22_20_22_5">#REF!</definedName>
    <definedName name="SHARED_FORMULA_20_27_20_27_5" localSheetId="11">#REF!</definedName>
    <definedName name="SHARED_FORMULA_20_27_20_27_5">#REF!</definedName>
    <definedName name="SHARED_FORMULA_20_33_20_33_5" localSheetId="11">#REF!</definedName>
    <definedName name="SHARED_FORMULA_20_33_20_33_5">#REF!</definedName>
    <definedName name="SHARED_FORMULA_20_37_20_37_5" localSheetId="11">#REF!</definedName>
    <definedName name="SHARED_FORMULA_20_37_20_37_5">#REF!</definedName>
    <definedName name="SHARED_FORMULA_20_42_20_42_5" localSheetId="11">#REF!</definedName>
    <definedName name="SHARED_FORMULA_20_42_20_42_5">#REF!</definedName>
    <definedName name="SHARED_FORMULA_20_57_20_57_5" localSheetId="11">#REF!</definedName>
    <definedName name="SHARED_FORMULA_20_57_20_57_5">#REF!</definedName>
    <definedName name="SHARED_FORMULA_20_63_20_63_5" localSheetId="11">#REF!</definedName>
    <definedName name="SHARED_FORMULA_20_63_20_63_5">#REF!</definedName>
    <definedName name="SHARED_FORMULA_20_67_20_67_5" localSheetId="11">#REF!</definedName>
    <definedName name="SHARED_FORMULA_20_67_20_67_5">#REF!</definedName>
    <definedName name="SHARED_FORMULA_20_78_20_78_5" localSheetId="11">#REF!</definedName>
    <definedName name="SHARED_FORMULA_20_78_20_78_5">#REF!</definedName>
    <definedName name="SHARED_FORMULA_20_82_20_82_5" localSheetId="11">#REF!</definedName>
    <definedName name="SHARED_FORMULA_20_82_20_82_5">#REF!</definedName>
    <definedName name="SHARED_FORMULA_20_86_20_86_5" localSheetId="11">#REF!+#REF!</definedName>
    <definedName name="SHARED_FORMULA_20_86_20_86_5">#REF!+#REF!</definedName>
    <definedName name="SHARED_FORMULA_20_92_20_92_5" localSheetId="11">#REF!</definedName>
    <definedName name="SHARED_FORMULA_20_92_20_92_5">#REF!</definedName>
    <definedName name="SHARED_FORMULA_23_3_23_3_5" localSheetId="11">SUM(#REF!)-#REF!</definedName>
    <definedName name="SHARED_FORMULA_23_3_23_3_5">SUM(#REF!)-#REF!</definedName>
    <definedName name="SHARED_FORMULA_23_32_23_32_5" localSheetId="11">SUM(#REF!)-#REF!</definedName>
    <definedName name="SHARED_FORMULA_23_32_23_32_5">SUM(#REF!)-#REF!</definedName>
    <definedName name="SHARED_FORMULA_23_64_23_64_5" localSheetId="11">SUM(#REF!)-#REF!</definedName>
    <definedName name="SHARED_FORMULA_23_64_23_64_5">SUM(#REF!)-#REF!</definedName>
    <definedName name="SHARED_FORMULA_23_96_23_96_5" localSheetId="11">SUM(#REF!)-#REF!</definedName>
    <definedName name="SHARED_FORMULA_23_96_23_96_5">SUM(#REF!)-#REF!</definedName>
    <definedName name="SHARED_FORMULA_25_131_25_131_5" localSheetId="11">SUM(#REF!)-#REF!</definedName>
    <definedName name="SHARED_FORMULA_25_131_25_131_5">SUM(#REF!)-#REF!</definedName>
    <definedName name="SHARED_FORMULA_3_10_3_10_3" localSheetId="11">SUM(#REF!)</definedName>
    <definedName name="SHARED_FORMULA_3_10_3_10_3">SUM(#REF!)</definedName>
    <definedName name="SHARED_FORMULA_3_308_3_308_4" localSheetId="11">SUM(#REF!+#REF!+#REF!)</definedName>
    <definedName name="SHARED_FORMULA_3_308_3_308_4">SUM(#REF!+#REF!+#REF!)</definedName>
    <definedName name="SHARED_FORMULA_3_309_3_309_4" localSheetId="11">#REF!+#REF!+#REF!</definedName>
    <definedName name="SHARED_FORMULA_3_309_3_309_4">#REF!+#REF!+#REF!</definedName>
    <definedName name="SHARED_FORMULA_3_312_3_312_4" localSheetId="11">SUM(#REF!+#REF!+#REF!)</definedName>
    <definedName name="SHARED_FORMULA_3_312_3_312_4">SUM(#REF!+#REF!+#REF!)</definedName>
    <definedName name="SHARED_FORMULA_3_32_3_32_2" localSheetId="11">SUM(#REF!)</definedName>
    <definedName name="SHARED_FORMULA_3_32_3_32_2">SUM(#REF!)</definedName>
    <definedName name="SHARED_FORMULA_3_320_3_320_4" localSheetId="11">SUM(#REF!+#REF!+#REF!+#REF!)</definedName>
    <definedName name="SHARED_FORMULA_3_320_3_320_4">SUM(#REF!+#REF!+#REF!+#REF!)</definedName>
    <definedName name="SHARED_FORMULA_3_321_3_321_4" localSheetId="11">SUM(#REF!+#REF!+#REF!+#REF!)</definedName>
    <definedName name="SHARED_FORMULA_3_321_3_321_4">SUM(#REF!+#REF!+#REF!+#REF!)</definedName>
    <definedName name="SHARED_FORMULA_3_37_3_37_2" localSheetId="11">SUM(#REF!)</definedName>
    <definedName name="SHARED_FORMULA_3_37_3_37_2">SUM(#REF!)</definedName>
    <definedName name="SHARED_FORMULA_3_47_3_47_2" localSheetId="11">SUM(#REF!)</definedName>
    <definedName name="SHARED_FORMULA_3_47_3_47_2">SUM(#REF!)</definedName>
    <definedName name="SHARED_FORMULA_3_59_3_59_5" localSheetId="11">#REF!</definedName>
    <definedName name="SHARED_FORMULA_3_59_3_59_5">#REF!</definedName>
    <definedName name="SHARED_FORMULA_3_77_3_77_5" localSheetId="11">#REF!</definedName>
    <definedName name="SHARED_FORMULA_3_77_3_77_5">#REF!</definedName>
    <definedName name="SHARED_FORMULA_3_94_3_94_5" localSheetId="11">#REF!</definedName>
    <definedName name="SHARED_FORMULA_3_94_3_94_5">#REF!</definedName>
    <definedName name="SHARED_FORMULA_4_133_4_133_5" localSheetId="11">SUM(#REF!)-#REF!-#REF!-#REF!</definedName>
    <definedName name="SHARED_FORMULA_4_133_4_133_5">SUM(#REF!)-#REF!-#REF!-#REF!</definedName>
    <definedName name="SHARED_FORMULA_4_136_4_136_4" localSheetId="11">SUM(#REF!)</definedName>
    <definedName name="SHARED_FORMULA_4_136_4_136_4">SUM(#REF!)</definedName>
    <definedName name="SHARED_FORMULA_4_200_4_200_4" localSheetId="11">SUM(#REF!)</definedName>
    <definedName name="SHARED_FORMULA_4_200_4_200_4">SUM(#REF!)</definedName>
    <definedName name="SHARED_FORMULA_4_264_4_264_4" localSheetId="11">SUM(#REF!)</definedName>
    <definedName name="SHARED_FORMULA_4_264_4_264_4">SUM(#REF!)</definedName>
    <definedName name="SHARED_FORMULA_4_322_4_322_4" localSheetId="11">SUM(#REF!,#REF!,#REF!)</definedName>
    <definedName name="SHARED_FORMULA_4_322_4_322_4">SUM(#REF!,#REF!,#REF!)</definedName>
    <definedName name="SHARED_FORMULA_4_43_4_43_3" localSheetId="11">SUM(#REF!,#REF!,#REF!,#REF!,#REF!,#REF!,#REF!,#REF!,#REF!,#REF!,#REF!,#REF!,#REF!,#REF!)</definedName>
    <definedName name="SHARED_FORMULA_4_43_4_43_3">SUM(#REF!,#REF!,#REF!,#REF!,#REF!,#REF!,#REF!,#REF!,#REF!,#REF!,#REF!,#REF!,#REF!,#REF!)</definedName>
    <definedName name="SHARED_FORMULA_4_58_4_58_2" localSheetId="11">SUM(#REF!,#REF!,#REF!,#REF!,#REF!,#REF!,#REF!,#REF!,#REF!,#REF!,#REF!)</definedName>
    <definedName name="SHARED_FORMULA_4_58_4_58_2">SUM(#REF!,#REF!,#REF!,#REF!,#REF!,#REF!,#REF!,#REF!,#REF!,#REF!,#REF!)</definedName>
    <definedName name="SHARED_FORMULA_4_73_4_73_4" localSheetId="11">SUM(#REF!)</definedName>
    <definedName name="SHARED_FORMULA_4_73_4_73_4">SUM(#REF!)</definedName>
    <definedName name="SHARED_FORMULA_4_8_4_8_4" localSheetId="11">SUM(#REF!)</definedName>
    <definedName name="SHARED_FORMULA_4_8_4_8_4">SUM(#REF!)</definedName>
    <definedName name="SHARED_FORMULA_4_9_4_9_3" localSheetId="11">SUM(#REF!)</definedName>
    <definedName name="SHARED_FORMULA_4_9_4_9_3">SUM(#REF!)</definedName>
    <definedName name="SHARED_FORMULA_5_108_5_108_5" localSheetId="11">#REF!</definedName>
    <definedName name="SHARED_FORMULA_5_108_5_108_5">#REF!</definedName>
    <definedName name="SHARED_FORMULA_5_109_5_109_5" localSheetId="11">#REF!</definedName>
    <definedName name="SHARED_FORMULA_5_109_5_109_5">#REF!</definedName>
    <definedName name="SHARED_FORMULA_5_129_5_129_5" localSheetId="11">#REF!</definedName>
    <definedName name="SHARED_FORMULA_5_129_5_129_5">#REF!</definedName>
    <definedName name="SHARED_FORMULA_5_19_5_19_5" localSheetId="11">#REF!</definedName>
    <definedName name="SHARED_FORMULA_5_19_5_19_5">#REF!</definedName>
    <definedName name="SHARED_FORMULA_5_28_5_28_5" localSheetId="11">#REF!</definedName>
    <definedName name="SHARED_FORMULA_5_28_5_28_5">#REF!</definedName>
    <definedName name="SHARED_FORMULA_5_288_5_288_4" localSheetId="11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9_5_289_4" localSheetId="11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35_5_35_5" localSheetId="11">#REF!</definedName>
    <definedName name="SHARED_FORMULA_5_35_5_35_5">#REF!</definedName>
    <definedName name="SHARED_FORMULA_5_69_5_69_5" localSheetId="11">#REF!</definedName>
    <definedName name="SHARED_FORMULA_5_69_5_69_5">#REF!</definedName>
    <definedName name="SHARED_FORMULA_5_7_5_7_5" localSheetId="11">#REF!</definedName>
    <definedName name="SHARED_FORMULA_5_7_5_7_5">#REF!</definedName>
    <definedName name="SHARED_FORMULA_6_5_6_5_0" localSheetId="11">#REF!/#REF!*100</definedName>
    <definedName name="SHARED_FORMULA_6_5_6_5_0">#REF!/#REF!*100</definedName>
    <definedName name="SHARED_FORMULA_7_62_7_62_5" localSheetId="11">#REF!</definedName>
    <definedName name="SHARED_FORMULA_7_62_7_62_5">#REF!</definedName>
    <definedName name="SHARED_FORMULA_7_82_7_82_5" localSheetId="11">#REF!</definedName>
    <definedName name="SHARED_FORMULA_7_82_7_82_5">#REF!</definedName>
    <definedName name="SHARED_FORMULA_7_93_7_93_5" localSheetId="11">#REF!</definedName>
    <definedName name="SHARED_FORMULA_7_93_7_93_5">#REF!</definedName>
    <definedName name="SHARED_FORMULA_8_48_8_48_5" localSheetId="11">#REF!</definedName>
    <definedName name="SHARED_FORMULA_8_48_8_48_5">#REF!</definedName>
    <definedName name="SHARED_FORMULA_9_112_9_112_5" localSheetId="11">#REF!</definedName>
    <definedName name="SHARED_FORMULA_9_112_9_112_5">#REF!</definedName>
    <definedName name="SHARED_FORMULA_9_118_9_118_5" localSheetId="11">#REF!</definedName>
    <definedName name="SHARED_FORMULA_9_118_9_118_5">#REF!</definedName>
    <definedName name="SHARED_FORMULA_9_44_9_44_5" localSheetId="11">#REF!</definedName>
    <definedName name="SHARED_FORMULA_9_44_9_44_5">#REF!</definedName>
    <definedName name="SHARED_FORMULA_9_53_9_53_5" localSheetId="11">#REF!</definedName>
    <definedName name="SHARED_FORMULA_9_53_9_53_5">#REF!</definedName>
    <definedName name="SHARED_FORMULA_9_77_9_77_5" localSheetId="11">#REF!</definedName>
    <definedName name="SHARED_FORMULA_9_77_9_77_5">#REF!</definedName>
    <definedName name="SHARED_FORMULA_9_98_9_98_5" localSheetId="11">#REF!</definedName>
    <definedName name="SHARED_FORMULA_9_98_9_98_5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<sst xmlns="http://schemas.openxmlformats.org/spreadsheetml/2006/main" count="916" uniqueCount="503">
  <si>
    <t>Bevételi előirányzat</t>
  </si>
  <si>
    <t>Kiadási előirányzat</t>
  </si>
  <si>
    <t>Megnevezés</t>
  </si>
  <si>
    <t>Eredeti</t>
  </si>
  <si>
    <t xml:space="preserve">Eredeti </t>
  </si>
  <si>
    <t>Állami támogatás</t>
  </si>
  <si>
    <t>Személyi juttatások</t>
  </si>
  <si>
    <t>Működési célú támogatások (államháztartáson belülről)</t>
  </si>
  <si>
    <t>Vissza nem térítendő támogatások</t>
  </si>
  <si>
    <t>Munkaadókat terhelő járulékok és szociális hozzájárulási adó</t>
  </si>
  <si>
    <t xml:space="preserve">Felhalmozási célú támogatások </t>
  </si>
  <si>
    <t>Közhatalmi bevételek</t>
  </si>
  <si>
    <t>Dologi kiadások</t>
  </si>
  <si>
    <t>Vagyoni típusú adók</t>
  </si>
  <si>
    <t>Termékek és szolgáltatások</t>
  </si>
  <si>
    <t>Ellátottak pénzbeli juttatásai</t>
  </si>
  <si>
    <t>Fogyasztási adó</t>
  </si>
  <si>
    <t>Késedelmi pótlék</t>
  </si>
  <si>
    <t>Egyéb működési kiadások</t>
  </si>
  <si>
    <t>Bírság</t>
  </si>
  <si>
    <t>Szolidaritási hozzájárulás</t>
  </si>
  <si>
    <t>Egyéb működési célú támogatások (vissza nem térítendő)</t>
  </si>
  <si>
    <t>Működési bevételek</t>
  </si>
  <si>
    <t>Működési tartalékok</t>
  </si>
  <si>
    <t>Áru és készletértékesítés (a döntést követő 3 hónap utáni föld- és ingatlan értékesítés)</t>
  </si>
  <si>
    <t xml:space="preserve"> - Általános tartalék</t>
  </si>
  <si>
    <t>Szolgáltatások ellenértéke</t>
  </si>
  <si>
    <t xml:space="preserve"> - Működési tartalék</t>
  </si>
  <si>
    <t>Közvetített szolgáltatások ellenértéke</t>
  </si>
  <si>
    <t xml:space="preserve"> - Működési céltartalék</t>
  </si>
  <si>
    <t>Tulajdonosi bevételek</t>
  </si>
  <si>
    <t>Ellátási díjak</t>
  </si>
  <si>
    <t>ÁFA bevétel</t>
  </si>
  <si>
    <t>Beruházási kiadások</t>
  </si>
  <si>
    <t>Kamatbevétel</t>
  </si>
  <si>
    <t>Egyéb bevétel</t>
  </si>
  <si>
    <t>Felújítási kiadások</t>
  </si>
  <si>
    <t>Felhalmozási bevételek</t>
  </si>
  <si>
    <t>Ingatlan értékesítés</t>
  </si>
  <si>
    <t>Egyéb felhalmozási kiadások</t>
  </si>
  <si>
    <t>Visszatérítendő támogatások és kölcsönök</t>
  </si>
  <si>
    <t>Működési célú átvett pénzeszközök (államháztartáson kívülről)</t>
  </si>
  <si>
    <t>Egyéb felhalmozási célú támogatások (vissza nem térítendő)</t>
  </si>
  <si>
    <t>Felhalmozási tartalékok</t>
  </si>
  <si>
    <t xml:space="preserve"> - Beruházási tartalék</t>
  </si>
  <si>
    <t xml:space="preserve">Felhalmozási célú átvett pénzeszközök </t>
  </si>
  <si>
    <t>lakásépítés kölcsön visszatérítése</t>
  </si>
  <si>
    <t>Felhalmzási célú tám. Vállalkozásoktól</t>
  </si>
  <si>
    <t>KÖLTSÉGVETÉSI BEVÉTELEK ÖSSZESEN:</t>
  </si>
  <si>
    <t>KÖLTSÉGVETÉSI KIADÁSOK ÖSSZESEN:</t>
  </si>
  <si>
    <t xml:space="preserve">Költségvetési egyenleg: </t>
  </si>
  <si>
    <t>Hiteltörlesztés</t>
  </si>
  <si>
    <t xml:space="preserve">  </t>
  </si>
  <si>
    <t>Hitelfelvétel megkötött szerződés alapján</t>
  </si>
  <si>
    <t>Előző évi költségvetési maradványának igénybevétele</t>
  </si>
  <si>
    <t>Irányítószervi támogatás folyósítás</t>
  </si>
  <si>
    <t>Irányító szervi támogatás folyósítása</t>
  </si>
  <si>
    <t>FINANSZÍROZÁSI BEVÉTELEK ÖSSZESEN:</t>
  </si>
  <si>
    <t>FINANSZÍROZÁSI KIADÁSOK ÖSSZESEN:</t>
  </si>
  <si>
    <t>BEVÉTELEK MINDÖSSZESEN</t>
  </si>
  <si>
    <t>KIADÁSOK MINDÖSSZESEN</t>
  </si>
  <si>
    <t>Járulékok</t>
  </si>
  <si>
    <t>Egyéb működési kiadás</t>
  </si>
  <si>
    <t>szolidaritási hozzájárulás</t>
  </si>
  <si>
    <t>Egyéb működési célú támogatás (vissza nem térítendő)</t>
  </si>
  <si>
    <t>Áru- és készletértékesítés</t>
  </si>
  <si>
    <t>Felhalmozási kiadásokra átcsoportosított (-)</t>
  </si>
  <si>
    <t xml:space="preserve">Egyéb működési bevételből </t>
  </si>
  <si>
    <t>Költségvetési bevételek összesen:</t>
  </si>
  <si>
    <t>Költségvetési kiadások összesen:</t>
  </si>
  <si>
    <t>Egyenleg:</t>
  </si>
  <si>
    <t>Irányítószervi támogatás folyósítása</t>
  </si>
  <si>
    <t>Finanszírozási bevételek</t>
  </si>
  <si>
    <t>Finanszírozási kiadások</t>
  </si>
  <si>
    <t>Mindösszesen:</t>
  </si>
  <si>
    <t>Beruházás</t>
  </si>
  <si>
    <t xml:space="preserve">Ingatlanok értékesítése </t>
  </si>
  <si>
    <t>Felújítás</t>
  </si>
  <si>
    <t>Felhalmozási célú átvett pénzeszközök</t>
  </si>
  <si>
    <t>Egyéb felhalmozási kiadás</t>
  </si>
  <si>
    <t xml:space="preserve"> - Felhalmozási tartalék</t>
  </si>
  <si>
    <t xml:space="preserve"> - Beruházási céltartalék</t>
  </si>
  <si>
    <t>Hiány finanszírozása belső forrásból:</t>
  </si>
  <si>
    <t>Hiány finanszírozása külső forrásból:</t>
  </si>
  <si>
    <t>Mindösszesen bevételek:</t>
  </si>
  <si>
    <t>Mindösszesen kiadások:</t>
  </si>
  <si>
    <t>Bevételek</t>
  </si>
  <si>
    <t>Önkormányzat</t>
  </si>
  <si>
    <t>Polgármesteri Hivatal</t>
  </si>
  <si>
    <t>Mesevár Óvoda és Minibölcsöde</t>
  </si>
  <si>
    <t>Összesen</t>
  </si>
  <si>
    <t>Működési célú támogatások államháztartáson belülről</t>
  </si>
  <si>
    <t>Felhalmozási célú támogatások</t>
  </si>
  <si>
    <t>Közhatalmi bevétel</t>
  </si>
  <si>
    <t>Magánszemélyek kommunális adója</t>
  </si>
  <si>
    <t>Termékek és szolgáltatások adói</t>
  </si>
  <si>
    <t xml:space="preserve"> - Iparűzési adó</t>
  </si>
  <si>
    <t xml:space="preserve"> - Gépjárműadó</t>
  </si>
  <si>
    <t xml:space="preserve"> - Talajterhelési díj</t>
  </si>
  <si>
    <t>Szolgáltatások ellenértéke (csatornadíj, vízdíj, sírhelydíj)</t>
  </si>
  <si>
    <t>Tárgyi eszköz bérbeadásából származó jövedelem</t>
  </si>
  <si>
    <t>Ellátási díjak (isk.és óvodai étk.térítési díjbevétel)</t>
  </si>
  <si>
    <t>Visszatérítendő támogatások és kölcsönök (igénylés és visszatérülés)</t>
  </si>
  <si>
    <t>Felhalmozási célú átvett pénzeszközök (államháztartáson kívülről)</t>
  </si>
  <si>
    <t>lakáscélú kölcsön</t>
  </si>
  <si>
    <t>felhalm. Célú pénzeszk. Átvétel (Kienle)</t>
  </si>
  <si>
    <t>KÖLTSÉGVETÉSI BEVÉTELEK ÖSSZESEN</t>
  </si>
  <si>
    <t>Irányító szervi támogatás</t>
  </si>
  <si>
    <t>FINANSZÍROZÁSI BEVÉTELEK ÖSSZESEN</t>
  </si>
  <si>
    <t>( kiemelt előirányzatok szerinti részletezésben ) E Ft-ban</t>
  </si>
  <si>
    <t>Kiadások</t>
  </si>
  <si>
    <t xml:space="preserve"> Polgármesteri Hivatal</t>
  </si>
  <si>
    <t>Munkaadót terhelő járulékok és szociális hozzájárulási adó</t>
  </si>
  <si>
    <t>Beruházás (ÁFA-val )</t>
  </si>
  <si>
    <t>Felújítás (ÁFA-val )</t>
  </si>
  <si>
    <t xml:space="preserve">Felhalmozási tartalékok </t>
  </si>
  <si>
    <t>- Felhalmozási céltartalék</t>
  </si>
  <si>
    <t>KÖLTSÉGVETÉSI KIADÁSOK ÖSSZESEN</t>
  </si>
  <si>
    <t>FINANSZÍROZÁSI KIADÁSOK ÖSSZESEN</t>
  </si>
  <si>
    <t>E. Ft-ban</t>
  </si>
  <si>
    <t>Bevétel</t>
  </si>
  <si>
    <t>Kiadás</t>
  </si>
  <si>
    <t>Működési kiadások</t>
  </si>
  <si>
    <t>Felhalmozási kiadások</t>
  </si>
  <si>
    <t>M.adókat terh. jár. és szochó</t>
  </si>
  <si>
    <t>Dologi</t>
  </si>
  <si>
    <t>Ellátottak pénzbeli juttatása</t>
  </si>
  <si>
    <t>Hitel- és kölcsön törlesztés</t>
  </si>
  <si>
    <t>Költségvetési szerveknek folyósított támogatás</t>
  </si>
  <si>
    <t>Állam (igazgatás)</t>
  </si>
  <si>
    <t>011 130</t>
  </si>
  <si>
    <t>Önkormányzatok és önkormányzati hivatalok jogalkotó és általános igazgatási tevékenysége</t>
  </si>
  <si>
    <t>Kötelező</t>
  </si>
  <si>
    <t>013 320</t>
  </si>
  <si>
    <t>Köztemető fenntartás és működtetés</t>
  </si>
  <si>
    <t>013 370</t>
  </si>
  <si>
    <t>Nem kötelező</t>
  </si>
  <si>
    <t>016 080</t>
  </si>
  <si>
    <t xml:space="preserve">Kiemelt állami és önkormányzati rendezvények </t>
  </si>
  <si>
    <t>018 010</t>
  </si>
  <si>
    <t>Önkormányzatok elszámolásai a központi költségvetéssel</t>
  </si>
  <si>
    <t>018 030</t>
  </si>
  <si>
    <t>Támogatási célú finanszírozási műveletek</t>
  </si>
  <si>
    <t>045 160</t>
  </si>
  <si>
    <t>Közutak, hidak, alagutak üzemeltetése, fenntartása</t>
  </si>
  <si>
    <t>052 080</t>
  </si>
  <si>
    <t>Szennyvízcsatorna építés, fenntartás, üzemeltetés</t>
  </si>
  <si>
    <t>063 080</t>
  </si>
  <si>
    <t>Víztermelés-kezelés ellátás</t>
  </si>
  <si>
    <t>064 010</t>
  </si>
  <si>
    <t>Közvilágítás</t>
  </si>
  <si>
    <t>066 010</t>
  </si>
  <si>
    <t>Zöldterület kezelés</t>
  </si>
  <si>
    <t>066 020</t>
  </si>
  <si>
    <t xml:space="preserve">Város- községgazdálkodási egyéb szolgáltatások </t>
  </si>
  <si>
    <t>072311</t>
  </si>
  <si>
    <t>Fogorvosi szolgálat</t>
  </si>
  <si>
    <t>074032</t>
  </si>
  <si>
    <t>Védőnői szolgálat</t>
  </si>
  <si>
    <t>082044</t>
  </si>
  <si>
    <t>Könyvtári szolgáltatások</t>
  </si>
  <si>
    <t>082 092</t>
  </si>
  <si>
    <t>Közművelődési tevékenységek és támogatásuk</t>
  </si>
  <si>
    <t>092120</t>
  </si>
  <si>
    <t>Köznev. Int.5-8.évf. nev. Okt.kapcs. Kiadások</t>
  </si>
  <si>
    <t>096015</t>
  </si>
  <si>
    <t>Gyermekétkeztetés köznevelési intézményben</t>
  </si>
  <si>
    <t>084 031</t>
  </si>
  <si>
    <t>Civil szervezetek támogatása</t>
  </si>
  <si>
    <t>091140</t>
  </si>
  <si>
    <t>Óvodai nevelés ellátás működtetési feladatai</t>
  </si>
  <si>
    <t>102030</t>
  </si>
  <si>
    <t>Idős, demens betegek nappali ellátása</t>
  </si>
  <si>
    <t>104037</t>
  </si>
  <si>
    <t>Intézményen kívüli gyerekétkeztetés</t>
  </si>
  <si>
    <t>107 060</t>
  </si>
  <si>
    <t>Egyéb szociális pénzbeli és természetbeni ellátások, támogatások</t>
  </si>
  <si>
    <t>900020</t>
  </si>
  <si>
    <t>Önkormányzatok funkcióra nem sorolható bevételei</t>
  </si>
  <si>
    <t>Kötelező összesen:</t>
  </si>
  <si>
    <t>Nem kötelező összesen:</t>
  </si>
  <si>
    <t>Állam (igazgatás) összesen:</t>
  </si>
  <si>
    <t>011130</t>
  </si>
  <si>
    <t>Önkormányzatok és önkormányzati hivatalok jogalkotás és általános igazgatási tevékenysége</t>
  </si>
  <si>
    <t>011220</t>
  </si>
  <si>
    <t>Adó-, vám és jövedéki igazgatás</t>
  </si>
  <si>
    <t>Eredeti összesen:</t>
  </si>
  <si>
    <t>kötelező</t>
  </si>
  <si>
    <t>091110</t>
  </si>
  <si>
    <t>Óvodai nevelés, ellátás szakmai feladatai</t>
  </si>
  <si>
    <t>091120</t>
  </si>
  <si>
    <t>Sajátos nevelési igényű gyermekek óvodai nevelése</t>
  </si>
  <si>
    <t>Óvodai nevelés, ellátás működtetési feladatai</t>
  </si>
  <si>
    <t>104031</t>
  </si>
  <si>
    <t>Gyermekek bölcsödében és minibölcsödében történő ellátása</t>
  </si>
  <si>
    <t>104035</t>
  </si>
  <si>
    <t>Gyermekétkeztetés bölcsődében</t>
  </si>
  <si>
    <t>Ipari út</t>
  </si>
  <si>
    <t>Fogorvosi eszközbeszerzés</t>
  </si>
  <si>
    <t>Könyvtár eszközbeszerzés</t>
  </si>
  <si>
    <t>Összesen:</t>
  </si>
  <si>
    <t>Mesevár Óvoda</t>
  </si>
  <si>
    <t>eszközbeszerzés</t>
  </si>
  <si>
    <t>Polgármesterei Hivatal</t>
  </si>
  <si>
    <t>ÖNKORMÁNYZAT MINDÖSSZESEN:</t>
  </si>
  <si>
    <t>E Ft-ban</t>
  </si>
  <si>
    <t>Mesevár Óvoda és Minibölcsőde</t>
  </si>
  <si>
    <t>Mindösszesen</t>
  </si>
  <si>
    <t>(E Ft-ban)</t>
  </si>
  <si>
    <t>Települési támogatás</t>
  </si>
  <si>
    <t>Temetési segély</t>
  </si>
  <si>
    <t>Idősek napi támogatás</t>
  </si>
  <si>
    <t>Önkormányzat által folyósított szociális, gyermekvédelmi ellátások összesen:</t>
  </si>
  <si>
    <t>Működési célú támogatások államháztartáson belülre (vissza nem térítendő)</t>
  </si>
  <si>
    <t xml:space="preserve"> Társulásnak támogatás (Dorog családsegítő, gyerekjólét, házi segítségnyújtás, szoc.étk)</t>
  </si>
  <si>
    <t>Működési célú támogatások államháztartáson kívülre (vissza nem térítendő)</t>
  </si>
  <si>
    <t>FATOSZ tagdíj</t>
  </si>
  <si>
    <t>Töosz tagdíj</t>
  </si>
  <si>
    <t>Sportegyesület</t>
  </si>
  <si>
    <t>Polgárőrség</t>
  </si>
  <si>
    <t>Önkéntes tűzoltók</t>
  </si>
  <si>
    <t>Bursa Hungarica</t>
  </si>
  <si>
    <t>Működési célú támogatások (vissza nem térítendő) összesen:</t>
  </si>
  <si>
    <t>Működési célú visszatérítendő támogatások, kölcsönök nyújtása államháztartáson belülre</t>
  </si>
  <si>
    <t>Működési célú visszatérítendő támogatások, kölcsönök nyújtása államháztartáson kívülre</t>
  </si>
  <si>
    <t>Működési célú visszatérítendő támogatások, kölcsönök nyújtása összesen:</t>
  </si>
  <si>
    <t>Működési célú támogatások (visszatérítendő és vissza nem térítendő) mindösszesen:</t>
  </si>
  <si>
    <t>Felhalmozási célú támogatások államháztartáson belülre (vissza nem térítendő)</t>
  </si>
  <si>
    <t>Felhalmozási célú támogatások államháztartáson kívülre (vissza nem térítendő)</t>
  </si>
  <si>
    <t>Felhalmozási célú támogatások (vissza nem térítendő) összesen:</t>
  </si>
  <si>
    <t>Felhalmozási célú támogatás államháztartáson kívülre visszatérítendő</t>
  </si>
  <si>
    <t>Felhalmozási célú támogatások (visszatérítendő és vissza nem térítendő) mindösszesen:</t>
  </si>
  <si>
    <t>ÖNKORMÁNYZATI TÁMOGATÁSOK (VISSZATÉRÍTENDŐ ÉS VISSZA NEM TÉRÍTENDŐ) MINDÖSSZESEN:</t>
  </si>
  <si>
    <t>2016. évi kapott visszatérítendő és vissza nem térítendő támogatások és pénzeszközátvételek alakulása Tata Város Önkormányzatánál és a Tatai Közös Önkormányzati Hivatalnál</t>
  </si>
  <si>
    <t>ÖNKORMÁNYZAT</t>
  </si>
  <si>
    <t>Működési célú támogatások államháztartáson belülről (vissza nem térítendő)</t>
  </si>
  <si>
    <t>Tatai Kistérségi Többcélú Társulástól (belső ellenőrzéshez, infrastrukturális háttér biztosításához)</t>
  </si>
  <si>
    <t>Munkaügyi Központtól közfoglalkoztatás, téli közfoglalkoztatás, egyéb támogatására</t>
  </si>
  <si>
    <t>Működési célú visszatérítendő támogatások, kölcsönök visszatérülése államháztartáson belülről</t>
  </si>
  <si>
    <t>Működési célú támogatások államháztartások belülről (vissza nem térítendő, és visszatérítendő)</t>
  </si>
  <si>
    <t>Működési célú támogatások államháztartáson kívülről (vissza nem térítendő)</t>
  </si>
  <si>
    <t>Működési célú visszatérítendő támogatások, kölcsönök visszatérülése államháztartáson kívülről</t>
  </si>
  <si>
    <t>Víz-Zene-Virág Fesztivál Egyesületnek nyújtott rövid lejáratú kölcsön visszafizetése</t>
  </si>
  <si>
    <t>Tatai Fényes fürdő Kft.-nek nyújtott kölcsön visszafizetése</t>
  </si>
  <si>
    <t>Működési célú átvett pénzeszköz államháztartások kívülről (vissza nem térítendő, és visszatérítendő)</t>
  </si>
  <si>
    <t>Felhalmozási célú támogatások államháztartáson belülről (vissza nem térítendő)</t>
  </si>
  <si>
    <t>Felhalmozási célú visszatérítendő támogatások, kölcsönök visszatérülése államháztartáson belülről</t>
  </si>
  <si>
    <t>Felhalmozási célú támogatások államháztartáson belülről (vissza nem térítendő és visszatérítendő)</t>
  </si>
  <si>
    <t>Felhalmozási célú átvett pénzeszközök államháztartáson kívülről (vissza nem térítendő)</t>
  </si>
  <si>
    <t>Felhalmozási célú visszatérítendő támogatások, kölcsönök visszatérülése államháztartáson kívülről</t>
  </si>
  <si>
    <t>Kamatmentes lakossági kölcsön visszafizetése</t>
  </si>
  <si>
    <t>Értékvédelmi feladatokra háztartásnak adott kölcsön visszatérülése</t>
  </si>
  <si>
    <t>Felhalmozási célú garancia és kezességvállalásból származó bevétel államháztartáson kívülről</t>
  </si>
  <si>
    <t>Tata Tóparti Viziközmű társulatnak vállalt kezesség visszatérülése</t>
  </si>
  <si>
    <t>Felhalmozási célú átvett pénzeszközök államháztartáson kívülről (vissza nem térítendő és visszatérítendő)</t>
  </si>
  <si>
    <t>ÖNKORMÁNYZATI TÁMOGATÁSOK ÉS ÁTVETT PÉNZESZKÖZÖK (VISSZATÉRÍTENDŐ ÉS VISSZA NEM TÉRÍTENDŐ) MINDÖSSZESEN:</t>
  </si>
  <si>
    <t>TATAI KÖZÖS ÖNKORMÁNYZATI HIVATAL</t>
  </si>
  <si>
    <t>Tata</t>
  </si>
  <si>
    <t>Munkáltatói kölcsön visszafizetése</t>
  </si>
  <si>
    <t>Dunaalmás</t>
  </si>
  <si>
    <t>Dunaalmás Önkormányzatától</t>
  </si>
  <si>
    <t>Neszmély</t>
  </si>
  <si>
    <t>Neszmély Önkormányzatától</t>
  </si>
  <si>
    <t>Dunaszentmiklós</t>
  </si>
  <si>
    <t>Dunaszentmiklós Önkormányzatától</t>
  </si>
  <si>
    <t>Működési célú támogatások és átvett pénzeszközök (vissza nem térítendő) összesen:</t>
  </si>
  <si>
    <t>Felhalmozási célú támogatások és átvett pénzeszközök összesen:</t>
  </si>
  <si>
    <t>KÖZÖS ÖNKORMÁNYZATI HIVATALI TÁMOGATÁSOK ÉS ÁTVETT PÉNZESZKÖZÖK (VISSZATÉRÍTENDŐ ÉS VISSZA NEM TÉRÍTENDŐ) MINDÖSSZESEN:</t>
  </si>
  <si>
    <t>Felhalmozási célú támogatások vállalkozástól</t>
  </si>
  <si>
    <t xml:space="preserve"> POLGÁRMESTERII HIVATAL</t>
  </si>
  <si>
    <t>Működési célú támogatások államháztartáson belülről (visszatérítendő és vissza nem térítendő)</t>
  </si>
  <si>
    <t>Felhalmozási célú támogatások államháztartáson belülről (visszatérítendő és vissza nem térítendő)</t>
  </si>
  <si>
    <t>MESEVÁR ÓVODA</t>
  </si>
  <si>
    <t>Költségvetési szervek megnevezése</t>
  </si>
  <si>
    <t>Engedélyezett létszám (fő)</t>
  </si>
  <si>
    <t xml:space="preserve">polgármester </t>
  </si>
  <si>
    <t>Műhely</t>
  </si>
  <si>
    <t>Fogorvos</t>
  </si>
  <si>
    <t>Védőnő</t>
  </si>
  <si>
    <t>Könyvtár</t>
  </si>
  <si>
    <t>város és községgazdálkodás</t>
  </si>
  <si>
    <t>tanyagondnok</t>
  </si>
  <si>
    <t>Művelődési intézmények</t>
  </si>
  <si>
    <t>iskolai étkeztetés</t>
  </si>
  <si>
    <t>POLGÁRMESTERI HIVATAL</t>
  </si>
  <si>
    <t>Adósságot keletkeztető ügyletek</t>
  </si>
  <si>
    <t xml:space="preserve"> </t>
  </si>
  <si>
    <t>Tartozás 2017.</t>
  </si>
  <si>
    <t xml:space="preserve">törlesztés </t>
  </si>
  <si>
    <t>kamat</t>
  </si>
  <si>
    <t>Tartozás 2018.</t>
  </si>
  <si>
    <t>Tartozás 2019.</t>
  </si>
  <si>
    <t>Tartozás 2020.</t>
  </si>
  <si>
    <t>Tartozás 2021.</t>
  </si>
  <si>
    <t>Tartozás 2022.</t>
  </si>
  <si>
    <t>Tartozás 2023.</t>
  </si>
  <si>
    <t>Tartozás 2024.</t>
  </si>
  <si>
    <t>Maradvány igénybevétele működési- és felhalmozási cél szerinti tagolásban (E Ft-ban)</t>
  </si>
  <si>
    <t>Kiadás, melyre a pénzmaradvány fordítódik</t>
  </si>
  <si>
    <t>Eredeti
Összeg</t>
  </si>
  <si>
    <t>Maradvány</t>
  </si>
  <si>
    <t>Hitel célok szerinti bontásban (E Ft-ban)</t>
  </si>
  <si>
    <t>Cél megnevezése</t>
  </si>
  <si>
    <t>A kiadás forrása</t>
  </si>
  <si>
    <t>Vissza nem térítendő támogatás, saját bevétel</t>
  </si>
  <si>
    <t>hitelkeret</t>
  </si>
  <si>
    <t xml:space="preserve"> Tokod Nagyközség Önkormányzata </t>
  </si>
  <si>
    <t>Jogcímek megnevezése</t>
  </si>
  <si>
    <t>Bevétel 2016. év</t>
  </si>
  <si>
    <t>Mutató</t>
  </si>
  <si>
    <t>Fajlagos összeg Ft/mutató</t>
  </si>
  <si>
    <r>
      <rPr>
        <sz val="12"/>
        <rFont val="Times New Roman CE"/>
        <family val="1"/>
      </rPr>
      <t>Előirányzat</t>
    </r>
    <r>
      <rPr>
        <b/>
        <sz val="12"/>
        <rFont val="Times New Roman CE"/>
        <family val="1"/>
      </rPr>
      <t xml:space="preserve">           </t>
    </r>
    <r>
      <rPr>
        <b/>
        <sz val="16"/>
        <color indexed="10"/>
        <rFont val="Times New Roman CE"/>
        <family val="1"/>
      </rPr>
      <t>Ft-ban</t>
    </r>
  </si>
  <si>
    <t>Önkormányzati Hivatal működésének támogatása</t>
  </si>
  <si>
    <t>fő</t>
  </si>
  <si>
    <t>Település-üzemeltetéshez kapcsolódó feladatellátás támogatása</t>
  </si>
  <si>
    <t>A zöldterület-gazdálkodással kapcsolatos feladatok ellátásának támogatása</t>
  </si>
  <si>
    <t>ha</t>
  </si>
  <si>
    <t>Közvilágítás fenntartásának támogatása</t>
  </si>
  <si>
    <t>km</t>
  </si>
  <si>
    <t>Köztemető fenntartással kapcsolatos feladatok támogatása</t>
  </si>
  <si>
    <t>m2</t>
  </si>
  <si>
    <t>104 Ft/m2</t>
  </si>
  <si>
    <t>Közutak fenntartásának támogatása</t>
  </si>
  <si>
    <t>295 000 Ft/km</t>
  </si>
  <si>
    <t>Lakott külterülettel kapcsolatos feladatok támogatása</t>
  </si>
  <si>
    <t>2 550 Ft/ külter.lakos</t>
  </si>
  <si>
    <t>A települési önkormányzatok működésének támogatása</t>
  </si>
  <si>
    <t>A települési önkormányzatok egyes köznevelési feladatainak támogatása</t>
  </si>
  <si>
    <t>Bölcsőde, minibölcsőde támogatása</t>
  </si>
  <si>
    <t>Gyermekétkeztetés támogatása</t>
  </si>
  <si>
    <t>A rászoruló gyermekek intézményen kívüli szünidei étkeztetésének támogatása</t>
  </si>
  <si>
    <t>A miniszterek 2016. január 5-ig döntenek</t>
  </si>
  <si>
    <t>Gyermekétkeztetés támogatása összesen</t>
  </si>
  <si>
    <t>Települési önkormányzatok kulturális feladatainak támogatása</t>
  </si>
  <si>
    <t>Települési önk.nyilvános könyvtári és közműv. feladatainak támogatása</t>
  </si>
  <si>
    <t>ÁLLAMI TÁMOGATÁS MINDÖSSZESEN</t>
  </si>
  <si>
    <t>*Kiegészítő szabályok 2.a) alpontja szerint a miniszterek 2016. január 5-éig döntenek.</t>
  </si>
  <si>
    <t>Beszámítás kiszámítása sorrend szerint</t>
  </si>
  <si>
    <t>Beszámitás maximum összege: 340 722 683 Ft</t>
  </si>
  <si>
    <t>Csökkentések jogcímek szerint:</t>
  </si>
  <si>
    <t>I.1.c)</t>
  </si>
  <si>
    <t>I.1.d)</t>
  </si>
  <si>
    <t>I.1.ba)</t>
  </si>
  <si>
    <t>I.1.bb)</t>
  </si>
  <si>
    <t>I.1.bc)</t>
  </si>
  <si>
    <t>I.1.bd)</t>
  </si>
  <si>
    <t>I.1.e)</t>
  </si>
  <si>
    <t>I.1.a)</t>
  </si>
  <si>
    <t>Tokod Nagyközség Önkormányzatának támogatással megvalósuló projektjei (E Ft-ban)*</t>
  </si>
  <si>
    <t>Projekt neve</t>
  </si>
  <si>
    <t>Azonosítója/megnevezése</t>
  </si>
  <si>
    <t>Megvalósítás tervezett ideje</t>
  </si>
  <si>
    <t>Források</t>
  </si>
  <si>
    <t>Kiadások összesen</t>
  </si>
  <si>
    <t>Saját erő, az el nem számolható költségekkel együtt</t>
  </si>
  <si>
    <t xml:space="preserve"> Önerő-támogatás</t>
  </si>
  <si>
    <t>állami forrás a támogatási szerződés szerint</t>
  </si>
  <si>
    <t>21 sz.melléklet a ….  önkormányzati rendelethez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</si>
  <si>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</si>
  <si>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</si>
  <si>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</si>
  <si>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</si>
  <si>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</si>
  <si>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</si>
  <si>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</si>
  <si>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</si>
  <si>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</si>
  <si>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</si>
  <si>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</si>
  <si>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</si>
  <si>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>Műk.célú tám.áh.bel.</t>
  </si>
  <si>
    <t>felhalmozási célú támogatások</t>
  </si>
  <si>
    <t>Járulékok és szoc.hj.</t>
  </si>
  <si>
    <t>Ellát.pénzbeni jutt.</t>
  </si>
  <si>
    <t>Egyéb műk.célú kiad.</t>
  </si>
  <si>
    <t>Tartalék</t>
  </si>
  <si>
    <t>Beruházások</t>
  </si>
  <si>
    <t>22 sz.melléklet a ….......  önkormányzati rendelethez</t>
  </si>
  <si>
    <t xml:space="preserve"> Tokod Nagyközség Önkormányzata költégvetési évet követő három év tervszámainak mérlege (E Ft-ban)</t>
  </si>
  <si>
    <t xml:space="preserve">Áru és készletértékesítés </t>
  </si>
  <si>
    <t>kamatbevétel</t>
  </si>
  <si>
    <t>20 sz.melléklet a …..  önkormányzati rendelethez</t>
  </si>
  <si>
    <t>kimutatás az Áht.24.§ (4) bekezdés c) pontja szerinti közvetett támogatásokról</t>
  </si>
  <si>
    <t>Jogszabály</t>
  </si>
  <si>
    <t>500 e Ft adóalap alatti                  vállalkozók iparűzési adó mentessége</t>
  </si>
  <si>
    <t xml:space="preserve">13/2015. (XII.1.) önkormányzati rendelet                      5.§ a) pont       </t>
  </si>
  <si>
    <t>háziorvos és védőnő vállalkozó, akinek a a vállalkozásából származó iparűzési adó bevetel alapja a 20 MFt-ot nem haladja meg</t>
  </si>
  <si>
    <t xml:space="preserve">13/2015. (XII.1.) önkormányzati rendelet                      5.§ b) pont       </t>
  </si>
  <si>
    <t>70 éven felüli egyedülálló magánszemélyek kommunális adó kedvezménye</t>
  </si>
  <si>
    <t xml:space="preserve">13/2015. (XII.1.) önkormányzati rendelet                      3.§ </t>
  </si>
  <si>
    <t>Összes kedvezmény</t>
  </si>
  <si>
    <t>Beruházási céltartalék</t>
  </si>
  <si>
    <t>Általános tartalék</t>
  </si>
  <si>
    <t>MINDÖSSZESEN:</t>
  </si>
  <si>
    <t>Egyéb önkormányzati feladatok támogatása</t>
  </si>
  <si>
    <t>Falugondnoki vagy tanyagondnoki feladatok támogatása</t>
  </si>
  <si>
    <t>Belügyminisztérium vis major támogatás Hegyalja utca partfal helyreállítása</t>
  </si>
  <si>
    <t>BMVIS/288-1/2021</t>
  </si>
  <si>
    <t xml:space="preserve">Széchenyi 2020 Vidékfejlesztési program Külterületi helyi közutak fejlesztése </t>
  </si>
  <si>
    <t>3295279951 Ipari út VP6-7.2.1.1-21</t>
  </si>
  <si>
    <t>018020</t>
  </si>
  <si>
    <t>Központi költségvetési befizetések</t>
  </si>
  <si>
    <t>107055</t>
  </si>
  <si>
    <t>Falugondnoki és tanyagondnoki szolgálat</t>
  </si>
  <si>
    <t>Gyermekek bölcsödében, minibölcsödében történő ellátása</t>
  </si>
  <si>
    <t>106020</t>
  </si>
  <si>
    <t>Lakásfenntartással, lakhatással kapcsolatos ellátások</t>
  </si>
  <si>
    <t>018130</t>
  </si>
  <si>
    <t>Liszt F. Műv. Ház homlokzat felújítás</t>
  </si>
  <si>
    <t>vis major pályázat (Hegyalja u.)</t>
  </si>
  <si>
    <t>Művelődési házak eszközbeszerzés</t>
  </si>
  <si>
    <t>2 csoportos bölcsőde építése Tokod-Üveggyár</t>
  </si>
  <si>
    <t>Tokod Széchenyi u. 20-30 előtti szervízút építése</t>
  </si>
  <si>
    <t>Tokod belterület csapadékvíz elvezetés</t>
  </si>
  <si>
    <t>Államháztartáson belüli támogatás megelőlegezés visszafizetése</t>
  </si>
  <si>
    <t>csatornaberuházás, útépítés, bölcsőde</t>
  </si>
  <si>
    <t>Áh-n belüli tám.mege. vissza</t>
  </si>
  <si>
    <t>Eredeti előirányzat Ft-ban</t>
  </si>
  <si>
    <t>Polgámresteri illetményhez és költségtérítéshez hozzájárulás</t>
  </si>
  <si>
    <t>Áh-n belüli megelőlegezés</t>
  </si>
  <si>
    <t>Ár és belvízvédelemmel kapcs. Feladatok</t>
  </si>
  <si>
    <t>TOP Plusz-1.2.1-21</t>
  </si>
  <si>
    <t>Tokod Széchenyi u. 20-30 előtti szervízút</t>
  </si>
  <si>
    <t>RRF1.1.2.</t>
  </si>
  <si>
    <t>2 csoportos bölcsőde építése</t>
  </si>
  <si>
    <t>2024. évi beruházási kiadások feladatonként (ÁFA-val, EFt-ban)</t>
  </si>
  <si>
    <t>Műhely eszközbeszerzés (fűkasza, fűnyíró, egyéb szerszámok, eszközök)</t>
  </si>
  <si>
    <t>Tehergépjármű beszerzés</t>
  </si>
  <si>
    <t>"Női neves" utcák szilárd burkolattal való ellátása</t>
  </si>
  <si>
    <t>Könyvtár kerítés és parkosítás</t>
  </si>
  <si>
    <t>TÜ tűzoltószertár előtti parkoló létrehozása</t>
  </si>
  <si>
    <t>TÜ buszmegálló előtt járda készítése</t>
  </si>
  <si>
    <t>TÜ focipálya mellett parkoló kialakítása</t>
  </si>
  <si>
    <t>Tokodi orvosi rendelő mellett parkoló kialakítása</t>
  </si>
  <si>
    <t>ÖNO felújítása</t>
  </si>
  <si>
    <t>Buszmegálló Tokod-Ebszőnybánya</t>
  </si>
  <si>
    <t>Székelykapu Alkotóház</t>
  </si>
  <si>
    <t>Hivatal épületében konyha, füdő,wc felújítása</t>
  </si>
  <si>
    <t>2024. évi felújítási kiadások célonként (ÁFA-val)</t>
  </si>
  <si>
    <t>Pincevölgyi kerékpárút</t>
  </si>
  <si>
    <t>Tokod Nagyközség Önkormányzata nem rendelkezik 2024 évben adósságot keletkeztető ügylettel</t>
  </si>
  <si>
    <t>Tokod Nagyközség Önkormányzata 2024 évben nem rendelkezik hitellel és nem kíván hitelt felvenni</t>
  </si>
  <si>
    <t xml:space="preserve"> Tokod Nagyközség Önkormányzatának 2024. évi tartalékai (E Ft-ban)</t>
  </si>
  <si>
    <t xml:space="preserve"> Tokod Nagyközség Önkormányzatának 2024. évi közgazdasági mérlege (E Ft-ban)</t>
  </si>
  <si>
    <t>2024. évi működési célú bevételek és kiadások mérlege (E Ft-ban)</t>
  </si>
  <si>
    <t>2024. évi felhalmozási célú bevételek és kiadások mérlege (E Ft-ban)</t>
  </si>
  <si>
    <t xml:space="preserve"> Tokod Nagyközség Önkormányzata és az általa irányított költségvetési szervek 2024. évi bevételei forrásonként ( E Ft-ban)</t>
  </si>
  <si>
    <t xml:space="preserve">Tokod Nagyközség Önkormányzata és az általa irányított költségvetési szervek 2024. évi kiadásai </t>
  </si>
  <si>
    <t>Tokod Nagyközség Önkormányzat 2024. évi költségvetési terve (kormányzati funkciók és kiemelt előirányzatok szerinti bontásban) ( E Ft-ban)</t>
  </si>
  <si>
    <t xml:space="preserve"> Polgármesteri Hivatal 2024. évi költségvetési terve (kormányzati funkciók és kiemelt előirányzatok szerinti bontásban) ( E Ft-ban)</t>
  </si>
  <si>
    <t xml:space="preserve"> Mesevár Óvoda és Minibölcsöde 2024. évi költségvetési terve (kormányzati funkciók és kiemelt előirányzatok szerinti bontásban) ( E Ft-ban)</t>
  </si>
  <si>
    <t xml:space="preserve"> Tokod Nagyközség Önkormányzata által adott visszatérítendő és vissza nem térítendő támogatások 2024. évi alakulása</t>
  </si>
  <si>
    <t>2024. évi kapott visszatérítendő és vissza nem térítendő támogatások és pénzeszközátvételek alakulása Tokod Nagyközség Önkormányzatánál</t>
  </si>
  <si>
    <t>Önkormányzati költségvetési szervek engedélyezett létszáma 2024</t>
  </si>
  <si>
    <t>a önkormányzatok feladatainak 2024. évi állami támogatása</t>
  </si>
  <si>
    <t>Tokod Nagyközség Önkormányzata  2024. évi előirányzatfelhalhasználási ütemterve</t>
  </si>
  <si>
    <t>Tokod Nagyközség Önkormányzata  2024. évi költségvetése</t>
  </si>
  <si>
    <t>Lukácsi M. Műv Ház fűtés korszerűsítés</t>
  </si>
  <si>
    <t>Temető Uranafal</t>
  </si>
  <si>
    <t>Kienle előtt okoszebra</t>
  </si>
  <si>
    <t>TÜ Ady E. utcai tömbök parkoló burkolás</t>
  </si>
  <si>
    <t>Utólagos közműbekötések (közösségi ház, tüzoltőszertár, stb)</t>
  </si>
  <si>
    <t>Irattár konténer</t>
  </si>
  <si>
    <t>eszközbeszerzés (mosógép, fénymásoló, stb)</t>
  </si>
  <si>
    <t>Liszt F. Művelődési házban légkondícionáló</t>
  </si>
  <si>
    <t>Térfigyelő kamerák</t>
  </si>
  <si>
    <t>MFP -UHK/2022 "Út,híd, kerékpárforgal létesítmény, vízelvezető rendszer építése/felújítása</t>
  </si>
  <si>
    <t>Szociális közösségi épület fejlesztése Tokodon</t>
  </si>
  <si>
    <t>TOP Plusz-3.3.2-21-KO1-2022-00004</t>
  </si>
  <si>
    <t>Borbála, Erzsébet, Mária, Margit utcák szilárd burkolattal való ellátása Tokodon</t>
  </si>
  <si>
    <t>MFP-UHJ/2023</t>
  </si>
  <si>
    <t>Pincevölgyi kerékpárút építése</t>
  </si>
  <si>
    <t>TOP Plusz-3.3.2-21-KO1-2022-00005</t>
  </si>
  <si>
    <t>TOP_PLUSZ-1.1.3-21-KO2-2022-00001</t>
  </si>
  <si>
    <t>Aktívan a Dunamentén-Aktív és ökoturisztikai fejlesztések Komárom-Esztergom Megyében (Látogatóközpont)</t>
  </si>
  <si>
    <t>"Élhető települések" Tokod belterületének csapadékvíz elvezetése</t>
  </si>
  <si>
    <t>2023.10.01*</t>
  </si>
  <si>
    <t>2023.12.15*</t>
  </si>
  <si>
    <t>* a megvalósítás áthúzódik 2024-re</t>
  </si>
  <si>
    <t xml:space="preserve">NEAK-tól fogorvosi feladatok finanszírozására </t>
  </si>
  <si>
    <t>Felhalmozási célú támogatások államháztartáson belülről (bölcsőde, ipari út)</t>
  </si>
  <si>
    <t>Eredeti előirányzat</t>
  </si>
  <si>
    <t>TÁMOGATÁSOK ÉS ÁTVETT PÉNZESZKÖZÖK (VISSZATÉRÍTENDŐ ÉS VISSZA NEM TÉRÍTENDŐ) MINDÖSSZESEN:</t>
  </si>
  <si>
    <t>Rendkívüli települési támogatás</t>
  </si>
  <si>
    <t>Babacsomag (kb.40 gyermek)</t>
  </si>
  <si>
    <t xml:space="preserve">Eredeti előirányzat </t>
  </si>
  <si>
    <t xml:space="preserve"> Tokod Nagyközség Önkormányzata által folyósítandó 2024. évi ellátottak pénzbeli és természetbeni juttatásainak részletezése</t>
  </si>
  <si>
    <t>Értékpapír beváltás</t>
  </si>
  <si>
    <t>Értékpapír vásárlás</t>
  </si>
  <si>
    <t>eFt</t>
  </si>
  <si>
    <t>Tágyi eszköz bérbeadásából származó jövedelem</t>
  </si>
  <si>
    <t>bölcsőde, ipari út</t>
  </si>
  <si>
    <t>lakásépítési és egyéb kölcsön visszatérítése</t>
  </si>
  <si>
    <t>Előző évi maradvány igénybevétele</t>
  </si>
  <si>
    <t>Bejegyzett és nem bejegyzett tokodi civil szervezetek támogatása</t>
  </si>
  <si>
    <t>egyéb, nem tokodi szervezetek támogatása (kérelem alapján)</t>
  </si>
  <si>
    <t>Értékpapír vásálás</t>
  </si>
  <si>
    <t>lakásépítési és egyéb kölcson</t>
  </si>
  <si>
    <t>Mária út</t>
  </si>
  <si>
    <t>Magyarországi Bányásztelepülések Országos Szövetsége tagdíj</t>
  </si>
  <si>
    <t>Tokod 4. vasútvonal és a 10. sz. főút kereszteződésében gyalogos átvezetés létesítése</t>
  </si>
  <si>
    <t>900060</t>
  </si>
  <si>
    <t>Forgatási és befektetési célú finanszírozási műveletek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</si>
</sst>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yyyy\-mm\-dd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99">
    <font>
      <sz val="10"/>
      <name val="Arial CE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10"/>
      <name val="Times New Roman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i/>
      <sz val="11"/>
      <name val="Times New Roman"/>
      <family val="1"/>
    </font>
    <font>
      <i/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 CE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4"/>
      <name val="Arial CE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Arial CE"/>
      <family val="2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name val="Times New Roman CE"/>
      <family val="1"/>
    </font>
    <font>
      <b/>
      <u val="single"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1"/>
      <name val="Times New Roman"/>
      <family val="1"/>
    </font>
    <font>
      <sz val="9"/>
      <name val="Times New Roman CE"/>
      <family val="1"/>
    </font>
    <font>
      <b/>
      <sz val="14"/>
      <name val="Times New Roman CE"/>
      <family val="1"/>
    </font>
    <font>
      <b/>
      <sz val="16"/>
      <color indexed="10"/>
      <name val="Times New Roman CE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 CE"/>
      <family val="2"/>
    </font>
    <font>
      <u val="single"/>
      <sz val="10"/>
      <color indexed="25"/>
      <name val="Arial CE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8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11" borderId="0" applyNumberFormat="0" applyBorder="0" applyAlignment="0" applyProtection="0"/>
    <xf numFmtId="0" fontId="81" fillId="39" borderId="1" applyNumberFormat="0" applyAlignment="0" applyProtection="0"/>
    <xf numFmtId="0" fontId="5" fillId="40" borderId="2" applyNumberFormat="0" applyAlignment="0" applyProtection="0"/>
    <xf numFmtId="0" fontId="6" fillId="16" borderId="3" applyNumberFormat="0" applyAlignment="0" applyProtection="0"/>
    <xf numFmtId="0" fontId="82" fillId="0" borderId="0" applyNumberFormat="0" applyFill="0" applyBorder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86" fillId="41" borderId="7" applyNumberFormat="0" applyAlignment="0" applyProtection="0"/>
    <xf numFmtId="0" fontId="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1" applyNumberFormat="0" applyFill="0" applyAlignment="0" applyProtection="0"/>
    <xf numFmtId="0" fontId="12" fillId="15" borderId="2" applyNumberFormat="0" applyAlignment="0" applyProtection="0"/>
    <xf numFmtId="0" fontId="0" fillId="42" borderId="12" applyNumberFormat="0" applyFont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90" fillId="43" borderId="0" applyNumberFormat="0" applyBorder="0" applyAlignment="0" applyProtection="0"/>
    <xf numFmtId="0" fontId="90" fillId="44" borderId="0" applyNumberFormat="0" applyBorder="0" applyAlignment="0" applyProtection="0"/>
    <xf numFmtId="0" fontId="90" fillId="45" borderId="0" applyNumberFormat="0" applyBorder="0" applyAlignment="0" applyProtection="0"/>
    <xf numFmtId="0" fontId="90" fillId="46" borderId="0" applyNumberFormat="0" applyBorder="0" applyAlignment="0" applyProtection="0"/>
    <xf numFmtId="0" fontId="90" fillId="47" borderId="0" applyNumberFormat="0" applyBorder="0" applyAlignment="0" applyProtection="0"/>
    <xf numFmtId="0" fontId="90" fillId="48" borderId="0" applyNumberFormat="0" applyBorder="0" applyAlignment="0" applyProtection="0"/>
    <xf numFmtId="0" fontId="91" fillId="49" borderId="0" applyNumberFormat="0" applyBorder="0" applyAlignment="0" applyProtection="0"/>
    <xf numFmtId="0" fontId="92" fillId="50" borderId="13" applyNumberFormat="0" applyAlignment="0" applyProtection="0"/>
    <xf numFmtId="0" fontId="93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94" fillId="0" borderId="0" applyNumberFormat="0" applyFill="0" applyBorder="0" applyAlignment="0" applyProtection="0"/>
    <xf numFmtId="0" fontId="14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52" borderId="15" applyNumberFormat="0" applyAlignment="0" applyProtection="0"/>
    <xf numFmtId="0" fontId="16" fillId="40" borderId="16" applyNumberFormat="0" applyAlignment="0" applyProtection="0"/>
    <xf numFmtId="0" fontId="95" fillId="0" borderId="1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6" fillId="53" borderId="0" applyNumberFormat="0" applyBorder="0" applyAlignment="0" applyProtection="0"/>
    <xf numFmtId="0" fontId="97" fillId="54" borderId="0" applyNumberFormat="0" applyBorder="0" applyAlignment="0" applyProtection="0"/>
    <xf numFmtId="0" fontId="98" fillId="50" borderId="1" applyNumberFormat="0" applyAlignment="0" applyProtection="0"/>
    <xf numFmtId="9" fontId="1" fillId="0" borderId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</cellStyleXfs>
  <cellXfs count="741">
    <xf numFmtId="0" fontId="0" fillId="0" borderId="0" xfId="0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3" fontId="21" fillId="0" borderId="22" xfId="0" applyNumberFormat="1" applyFont="1" applyBorder="1" applyAlignment="1">
      <alignment/>
    </xf>
    <xf numFmtId="0" fontId="21" fillId="0" borderId="22" xfId="0" applyFont="1" applyBorder="1" applyAlignment="1">
      <alignment/>
    </xf>
    <xf numFmtId="0" fontId="20" fillId="0" borderId="22" xfId="0" applyFont="1" applyBorder="1" applyAlignment="1">
      <alignment/>
    </xf>
    <xf numFmtId="3" fontId="21" fillId="0" borderId="23" xfId="0" applyNumberFormat="1" applyFont="1" applyBorder="1" applyAlignment="1">
      <alignment/>
    </xf>
    <xf numFmtId="0" fontId="21" fillId="0" borderId="24" xfId="0" applyFont="1" applyBorder="1" applyAlignment="1">
      <alignment horizontal="left"/>
    </xf>
    <xf numFmtId="3" fontId="21" fillId="0" borderId="25" xfId="0" applyNumberFormat="1" applyFont="1" applyBorder="1" applyAlignment="1">
      <alignment/>
    </xf>
    <xf numFmtId="0" fontId="21" fillId="0" borderId="25" xfId="0" applyFont="1" applyBorder="1" applyAlignment="1">
      <alignment/>
    </xf>
    <xf numFmtId="0" fontId="20" fillId="0" borderId="25" xfId="0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20" fillId="0" borderId="25" xfId="0" applyFont="1" applyBorder="1" applyAlignment="1">
      <alignment/>
    </xf>
    <xf numFmtId="3" fontId="20" fillId="0" borderId="25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0" fontId="20" fillId="0" borderId="24" xfId="0" applyFont="1" applyBorder="1" applyAlignment="1">
      <alignment/>
    </xf>
    <xf numFmtId="0" fontId="21" fillId="0" borderId="24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4" xfId="0" applyFont="1" applyBorder="1" applyAlignment="1">
      <alignment/>
    </xf>
    <xf numFmtId="3" fontId="21" fillId="0" borderId="27" xfId="0" applyNumberFormat="1" applyFont="1" applyBorder="1" applyAlignment="1">
      <alignment/>
    </xf>
    <xf numFmtId="0" fontId="20" fillId="0" borderId="25" xfId="0" applyFont="1" applyBorder="1" applyAlignment="1">
      <alignment horizontal="left"/>
    </xf>
    <xf numFmtId="3" fontId="20" fillId="0" borderId="27" xfId="0" applyNumberFormat="1" applyFont="1" applyBorder="1" applyAlignment="1">
      <alignment/>
    </xf>
    <xf numFmtId="0" fontId="21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3" fillId="0" borderId="25" xfId="0" applyFont="1" applyBorder="1" applyAlignment="1">
      <alignment horizontal="left" wrapText="1"/>
    </xf>
    <xf numFmtId="3" fontId="22" fillId="0" borderId="27" xfId="0" applyNumberFormat="1" applyFont="1" applyBorder="1" applyAlignment="1">
      <alignment/>
    </xf>
    <xf numFmtId="3" fontId="20" fillId="0" borderId="27" xfId="0" applyNumberFormat="1" applyFont="1" applyBorder="1" applyAlignment="1">
      <alignment/>
    </xf>
    <xf numFmtId="49" fontId="20" fillId="0" borderId="25" xfId="0" applyNumberFormat="1" applyFont="1" applyBorder="1" applyAlignment="1">
      <alignment/>
    </xf>
    <xf numFmtId="0" fontId="20" fillId="0" borderId="25" xfId="0" applyFont="1" applyBorder="1" applyAlignment="1">
      <alignment horizontal="left" wrapText="1"/>
    </xf>
    <xf numFmtId="49" fontId="20" fillId="0" borderId="25" xfId="109" applyNumberFormat="1" applyFont="1" applyBorder="1" applyAlignment="1">
      <alignment wrapText="1"/>
      <protection/>
    </xf>
    <xf numFmtId="0" fontId="22" fillId="0" borderId="25" xfId="0" applyFont="1" applyBorder="1" applyAlignment="1">
      <alignment wrapText="1"/>
    </xf>
    <xf numFmtId="49" fontId="21" fillId="0" borderId="24" xfId="0" applyNumberFormat="1" applyFont="1" applyBorder="1" applyAlignment="1">
      <alignment/>
    </xf>
    <xf numFmtId="0" fontId="24" fillId="0" borderId="25" xfId="0" applyFont="1" applyBorder="1" applyAlignment="1">
      <alignment/>
    </xf>
    <xf numFmtId="0" fontId="25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3" fontId="21" fillId="0" borderId="25" xfId="0" applyNumberFormat="1" applyFont="1" applyBorder="1" applyAlignment="1">
      <alignment/>
    </xf>
    <xf numFmtId="0" fontId="18" fillId="0" borderId="25" xfId="0" applyFont="1" applyBorder="1" applyAlignment="1">
      <alignment/>
    </xf>
    <xf numFmtId="0" fontId="21" fillId="0" borderId="28" xfId="0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0" fontId="27" fillId="0" borderId="0" xfId="109" applyFont="1" applyAlignment="1">
      <alignment wrapText="1"/>
      <protection/>
    </xf>
    <xf numFmtId="0" fontId="27" fillId="0" borderId="0" xfId="109" applyFont="1">
      <alignment/>
      <protection/>
    </xf>
    <xf numFmtId="0" fontId="20" fillId="0" borderId="0" xfId="109" applyFont="1">
      <alignment/>
      <protection/>
    </xf>
    <xf numFmtId="0" fontId="21" fillId="0" borderId="0" xfId="109" applyFont="1">
      <alignment/>
      <protection/>
    </xf>
    <xf numFmtId="3" fontId="25" fillId="0" borderId="29" xfId="109" applyNumberFormat="1" applyFont="1" applyBorder="1">
      <alignment/>
      <protection/>
    </xf>
    <xf numFmtId="0" fontId="25" fillId="0" borderId="30" xfId="109" applyFont="1" applyBorder="1" applyAlignment="1">
      <alignment horizontal="left" wrapText="1"/>
      <protection/>
    </xf>
    <xf numFmtId="3" fontId="27" fillId="0" borderId="29" xfId="109" applyNumberFormat="1" applyFont="1" applyBorder="1">
      <alignment/>
      <protection/>
    </xf>
    <xf numFmtId="0" fontId="25" fillId="0" borderId="31" xfId="109" applyFont="1" applyBorder="1" applyAlignment="1">
      <alignment wrapText="1"/>
      <protection/>
    </xf>
    <xf numFmtId="3" fontId="25" fillId="0" borderId="32" xfId="109" applyNumberFormat="1" applyFont="1" applyBorder="1">
      <alignment/>
      <protection/>
    </xf>
    <xf numFmtId="3" fontId="27" fillId="0" borderId="32" xfId="109" applyNumberFormat="1" applyFont="1" applyBorder="1">
      <alignment/>
      <protection/>
    </xf>
    <xf numFmtId="0" fontId="27" fillId="0" borderId="31" xfId="109" applyFont="1" applyBorder="1" applyAlignment="1">
      <alignment wrapText="1"/>
      <protection/>
    </xf>
    <xf numFmtId="0" fontId="27" fillId="0" borderId="31" xfId="113" applyFont="1" applyBorder="1" applyAlignment="1">
      <alignment wrapText="1"/>
      <protection/>
    </xf>
    <xf numFmtId="3" fontId="25" fillId="0" borderId="32" xfId="109" applyNumberFormat="1" applyFont="1" applyBorder="1">
      <alignment/>
      <protection/>
    </xf>
    <xf numFmtId="0" fontId="28" fillId="0" borderId="31" xfId="110" applyFont="1" applyBorder="1" applyAlignment="1">
      <alignment wrapText="1"/>
      <protection/>
    </xf>
    <xf numFmtId="3" fontId="28" fillId="0" borderId="32" xfId="110" applyNumberFormat="1" applyFont="1" applyBorder="1">
      <alignment/>
      <protection/>
    </xf>
    <xf numFmtId="3" fontId="29" fillId="0" borderId="32" xfId="109" applyNumberFormat="1" applyFont="1" applyBorder="1">
      <alignment/>
      <protection/>
    </xf>
    <xf numFmtId="0" fontId="20" fillId="0" borderId="0" xfId="109" applyFont="1" applyBorder="1">
      <alignment/>
      <protection/>
    </xf>
    <xf numFmtId="3" fontId="25" fillId="0" borderId="33" xfId="109" applyNumberFormat="1" applyFont="1" applyBorder="1">
      <alignment/>
      <protection/>
    </xf>
    <xf numFmtId="3" fontId="25" fillId="0" borderId="34" xfId="109" applyNumberFormat="1" applyFont="1" applyBorder="1">
      <alignment/>
      <protection/>
    </xf>
    <xf numFmtId="0" fontId="25" fillId="0" borderId="35" xfId="113" applyFont="1" applyBorder="1" applyAlignment="1">
      <alignment wrapText="1"/>
      <protection/>
    </xf>
    <xf numFmtId="3" fontId="25" fillId="0" borderId="36" xfId="109" applyNumberFormat="1" applyFont="1" applyBorder="1">
      <alignment/>
      <protection/>
    </xf>
    <xf numFmtId="0" fontId="27" fillId="0" borderId="0" xfId="113" applyFont="1" applyAlignment="1">
      <alignment wrapText="1"/>
      <protection/>
    </xf>
    <xf numFmtId="0" fontId="27" fillId="0" borderId="0" xfId="113" applyFont="1">
      <alignment/>
      <protection/>
    </xf>
    <xf numFmtId="0" fontId="27" fillId="0" borderId="0" xfId="109" applyFont="1" applyBorder="1">
      <alignment/>
      <protection/>
    </xf>
    <xf numFmtId="0" fontId="25" fillId="0" borderId="0" xfId="109" applyFont="1" applyAlignment="1">
      <alignment horizontal="center" wrapText="1"/>
      <protection/>
    </xf>
    <xf numFmtId="49" fontId="25" fillId="0" borderId="37" xfId="109" applyNumberFormat="1" applyFont="1" applyBorder="1" applyAlignment="1">
      <alignment wrapText="1"/>
      <protection/>
    </xf>
    <xf numFmtId="3" fontId="25" fillId="0" borderId="38" xfId="109" applyNumberFormat="1" applyFont="1" applyBorder="1">
      <alignment/>
      <protection/>
    </xf>
    <xf numFmtId="0" fontId="25" fillId="0" borderId="39" xfId="109" applyFont="1" applyBorder="1" applyAlignment="1">
      <alignment wrapText="1"/>
      <protection/>
    </xf>
    <xf numFmtId="49" fontId="27" fillId="0" borderId="37" xfId="109" applyNumberFormat="1" applyFont="1" applyBorder="1" applyAlignment="1">
      <alignment wrapText="1"/>
      <protection/>
    </xf>
    <xf numFmtId="0" fontId="25" fillId="0" borderId="40" xfId="109" applyFont="1" applyBorder="1" applyAlignment="1">
      <alignment wrapText="1"/>
      <protection/>
    </xf>
    <xf numFmtId="49" fontId="27" fillId="0" borderId="41" xfId="109" applyNumberFormat="1" applyFont="1" applyBorder="1" applyAlignment="1">
      <alignment wrapText="1"/>
      <protection/>
    </xf>
    <xf numFmtId="0" fontId="25" fillId="0" borderId="42" xfId="109" applyFont="1" applyBorder="1" applyAlignment="1">
      <alignment wrapText="1"/>
      <protection/>
    </xf>
    <xf numFmtId="0" fontId="25" fillId="0" borderId="42" xfId="109" applyFont="1" applyBorder="1" applyAlignment="1">
      <alignment horizontal="left" wrapText="1"/>
      <protection/>
    </xf>
    <xf numFmtId="49" fontId="25" fillId="0" borderId="37" xfId="109" applyNumberFormat="1" applyFont="1" applyBorder="1" applyAlignment="1">
      <alignment wrapText="1"/>
      <protection/>
    </xf>
    <xf numFmtId="3" fontId="25" fillId="0" borderId="29" xfId="109" applyNumberFormat="1" applyFont="1" applyBorder="1">
      <alignment/>
      <protection/>
    </xf>
    <xf numFmtId="0" fontId="27" fillId="0" borderId="42" xfId="109" applyFont="1" applyBorder="1" applyAlignment="1">
      <alignment wrapText="1"/>
      <protection/>
    </xf>
    <xf numFmtId="0" fontId="27" fillId="0" borderId="25" xfId="0" applyFont="1" applyBorder="1" applyAlignment="1">
      <alignment/>
    </xf>
    <xf numFmtId="0" fontId="29" fillId="0" borderId="43" xfId="0" applyFont="1" applyBorder="1" applyAlignment="1">
      <alignment wrapText="1"/>
    </xf>
    <xf numFmtId="0" fontId="29" fillId="0" borderId="42" xfId="109" applyFont="1" applyBorder="1" applyAlignment="1">
      <alignment wrapText="1"/>
      <protection/>
    </xf>
    <xf numFmtId="0" fontId="31" fillId="0" borderId="24" xfId="0" applyFont="1" applyBorder="1" applyAlignment="1">
      <alignment/>
    </xf>
    <xf numFmtId="3" fontId="29" fillId="0" borderId="42" xfId="109" applyNumberFormat="1" applyFont="1" applyBorder="1" applyAlignment="1">
      <alignment wrapText="1"/>
      <protection/>
    </xf>
    <xf numFmtId="49" fontId="25" fillId="0" borderId="44" xfId="109" applyNumberFormat="1" applyFont="1" applyBorder="1" applyAlignment="1">
      <alignment wrapText="1"/>
      <protection/>
    </xf>
    <xf numFmtId="0" fontId="25" fillId="0" borderId="45" xfId="109" applyFont="1" applyBorder="1" applyAlignment="1">
      <alignment wrapText="1"/>
      <protection/>
    </xf>
    <xf numFmtId="49" fontId="25" fillId="0" borderId="46" xfId="109" applyNumberFormat="1" applyFont="1" applyBorder="1" applyAlignment="1">
      <alignment wrapText="1"/>
      <protection/>
    </xf>
    <xf numFmtId="49" fontId="21" fillId="0" borderId="37" xfId="109" applyNumberFormat="1" applyFont="1" applyBorder="1" applyAlignment="1">
      <alignment wrapText="1"/>
      <protection/>
    </xf>
    <xf numFmtId="0" fontId="24" fillId="0" borderId="24" xfId="0" applyFont="1" applyBorder="1" applyAlignment="1">
      <alignment/>
    </xf>
    <xf numFmtId="0" fontId="27" fillId="0" borderId="24" xfId="0" applyFont="1" applyBorder="1" applyAlignment="1">
      <alignment/>
    </xf>
    <xf numFmtId="3" fontId="27" fillId="0" borderId="33" xfId="109" applyNumberFormat="1" applyFont="1" applyBorder="1">
      <alignment/>
      <protection/>
    </xf>
    <xf numFmtId="0" fontId="25" fillId="0" borderId="0" xfId="109" applyFont="1" applyBorder="1" applyAlignment="1">
      <alignment wrapText="1"/>
      <protection/>
    </xf>
    <xf numFmtId="0" fontId="25" fillId="0" borderId="44" xfId="109" applyFont="1" applyBorder="1" applyAlignment="1">
      <alignment wrapText="1"/>
      <protection/>
    </xf>
    <xf numFmtId="0" fontId="25" fillId="0" borderId="47" xfId="109" applyFont="1" applyBorder="1" applyAlignment="1">
      <alignment wrapText="1"/>
      <protection/>
    </xf>
    <xf numFmtId="3" fontId="25" fillId="0" borderId="48" xfId="109" applyNumberFormat="1" applyFont="1" applyBorder="1">
      <alignment/>
      <protection/>
    </xf>
    <xf numFmtId="0" fontId="25" fillId="0" borderId="49" xfId="109" applyFont="1" applyBorder="1" applyAlignment="1">
      <alignment wrapText="1"/>
      <protection/>
    </xf>
    <xf numFmtId="3" fontId="25" fillId="0" borderId="0" xfId="109" applyNumberFormat="1" applyFont="1" applyBorder="1">
      <alignment/>
      <protection/>
    </xf>
    <xf numFmtId="0" fontId="32" fillId="0" borderId="0" xfId="109" applyFont="1" applyAlignment="1">
      <alignment wrapText="1"/>
      <protection/>
    </xf>
    <xf numFmtId="3" fontId="32" fillId="0" borderId="0" xfId="109" applyNumberFormat="1" applyFont="1" applyAlignment="1">
      <alignment/>
      <protection/>
    </xf>
    <xf numFmtId="3" fontId="32" fillId="0" borderId="0" xfId="109" applyNumberFormat="1" applyFont="1">
      <alignment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5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/>
    </xf>
    <xf numFmtId="3" fontId="34" fillId="0" borderId="25" xfId="0" applyNumberFormat="1" applyFont="1" applyBorder="1" applyAlignment="1">
      <alignment horizontal="right" vertical="center" wrapText="1"/>
    </xf>
    <xf numFmtId="3" fontId="34" fillId="0" borderId="27" xfId="0" applyNumberFormat="1" applyFont="1" applyBorder="1" applyAlignment="1">
      <alignment horizontal="right" vertical="center" wrapText="1"/>
    </xf>
    <xf numFmtId="0" fontId="34" fillId="0" borderId="24" xfId="0" applyFont="1" applyBorder="1" applyAlignment="1">
      <alignment wrapText="1"/>
    </xf>
    <xf numFmtId="0" fontId="33" fillId="0" borderId="24" xfId="0" applyFont="1" applyBorder="1" applyAlignment="1">
      <alignment/>
    </xf>
    <xf numFmtId="3" fontId="33" fillId="0" borderId="25" xfId="0" applyNumberFormat="1" applyFont="1" applyBorder="1" applyAlignment="1">
      <alignment horizontal="right" vertical="center" wrapText="1"/>
    </xf>
    <xf numFmtId="0" fontId="34" fillId="0" borderId="24" xfId="0" applyFont="1" applyBorder="1" applyAlignment="1">
      <alignment/>
    </xf>
    <xf numFmtId="0" fontId="35" fillId="0" borderId="0" xfId="0" applyFont="1" applyAlignment="1">
      <alignment/>
    </xf>
    <xf numFmtId="3" fontId="33" fillId="0" borderId="25" xfId="0" applyNumberFormat="1" applyFont="1" applyBorder="1" applyAlignment="1">
      <alignment/>
    </xf>
    <xf numFmtId="3" fontId="35" fillId="0" borderId="25" xfId="0" applyNumberFormat="1" applyFont="1" applyBorder="1" applyAlignment="1">
      <alignment/>
    </xf>
    <xf numFmtId="0" fontId="35" fillId="0" borderId="24" xfId="0" applyFont="1" applyBorder="1" applyAlignment="1">
      <alignment/>
    </xf>
    <xf numFmtId="3" fontId="35" fillId="0" borderId="25" xfId="0" applyNumberFormat="1" applyFont="1" applyBorder="1" applyAlignment="1">
      <alignment horizontal="right" vertical="center" wrapText="1"/>
    </xf>
    <xf numFmtId="0" fontId="33" fillId="0" borderId="24" xfId="0" applyFont="1" applyBorder="1" applyAlignment="1">
      <alignment wrapText="1"/>
    </xf>
    <xf numFmtId="3" fontId="34" fillId="0" borderId="25" xfId="0" applyNumberFormat="1" applyFont="1" applyBorder="1" applyAlignment="1">
      <alignment/>
    </xf>
    <xf numFmtId="0" fontId="33" fillId="0" borderId="24" xfId="0" applyFont="1" applyBorder="1" applyAlignment="1">
      <alignment shrinkToFit="1"/>
    </xf>
    <xf numFmtId="3" fontId="34" fillId="0" borderId="24" xfId="0" applyNumberFormat="1" applyFont="1" applyBorder="1" applyAlignment="1">
      <alignment shrinkToFit="1"/>
    </xf>
    <xf numFmtId="3" fontId="33" fillId="0" borderId="24" xfId="0" applyNumberFormat="1" applyFont="1" applyBorder="1" applyAlignment="1">
      <alignment shrinkToFit="1"/>
    </xf>
    <xf numFmtId="3" fontId="34" fillId="0" borderId="24" xfId="0" applyNumberFormat="1" applyFont="1" applyBorder="1" applyAlignment="1">
      <alignment wrapText="1"/>
    </xf>
    <xf numFmtId="0" fontId="36" fillId="0" borderId="0" xfId="0" applyFont="1" applyAlignment="1">
      <alignment/>
    </xf>
    <xf numFmtId="3" fontId="34" fillId="0" borderId="24" xfId="0" applyNumberFormat="1" applyFont="1" applyBorder="1" applyAlignment="1">
      <alignment vertical="center" wrapText="1"/>
    </xf>
    <xf numFmtId="3" fontId="34" fillId="0" borderId="28" xfId="0" applyNumberFormat="1" applyFont="1" applyBorder="1" applyAlignment="1">
      <alignment shrinkToFit="1"/>
    </xf>
    <xf numFmtId="3" fontId="34" fillId="0" borderId="19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24" fillId="0" borderId="52" xfId="0" applyFont="1" applyBorder="1" applyAlignment="1">
      <alignment/>
    </xf>
    <xf numFmtId="0" fontId="37" fillId="0" borderId="50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53" xfId="0" applyFont="1" applyBorder="1" applyAlignment="1">
      <alignment/>
    </xf>
    <xf numFmtId="3" fontId="26" fillId="0" borderId="25" xfId="0" applyNumberFormat="1" applyFont="1" applyBorder="1" applyAlignment="1">
      <alignment horizontal="center" wrapText="1"/>
    </xf>
    <xf numFmtId="3" fontId="26" fillId="0" borderId="26" xfId="0" applyNumberFormat="1" applyFont="1" applyBorder="1" applyAlignment="1">
      <alignment horizontal="center" wrapText="1"/>
    </xf>
    <xf numFmtId="3" fontId="26" fillId="0" borderId="32" xfId="0" applyNumberFormat="1" applyFont="1" applyBorder="1" applyAlignment="1">
      <alignment horizontal="center" wrapText="1"/>
    </xf>
    <xf numFmtId="0" fontId="26" fillId="0" borderId="5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4" xfId="0" applyFont="1" applyBorder="1" applyAlignment="1">
      <alignment/>
    </xf>
    <xf numFmtId="3" fontId="26" fillId="0" borderId="25" xfId="0" applyNumberFormat="1" applyFont="1" applyBorder="1" applyAlignment="1">
      <alignment wrapText="1"/>
    </xf>
    <xf numFmtId="3" fontId="26" fillId="0" borderId="26" xfId="0" applyNumberFormat="1" applyFont="1" applyBorder="1" applyAlignment="1">
      <alignment wrapText="1"/>
    </xf>
    <xf numFmtId="3" fontId="26" fillId="0" borderId="32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24" xfId="0" applyFont="1" applyBorder="1" applyAlignment="1">
      <alignment wrapText="1"/>
    </xf>
    <xf numFmtId="37" fontId="26" fillId="0" borderId="25" xfId="0" applyNumberFormat="1" applyFont="1" applyBorder="1" applyAlignment="1">
      <alignment wrapText="1"/>
    </xf>
    <xf numFmtId="37" fontId="26" fillId="0" borderId="26" xfId="0" applyNumberFormat="1" applyFont="1" applyBorder="1" applyAlignment="1">
      <alignment wrapText="1"/>
    </xf>
    <xf numFmtId="0" fontId="24" fillId="0" borderId="24" xfId="0" applyFont="1" applyBorder="1" applyAlignment="1">
      <alignment horizontal="left" wrapText="1"/>
    </xf>
    <xf numFmtId="3" fontId="24" fillId="0" borderId="25" xfId="0" applyNumberFormat="1" applyFont="1" applyBorder="1" applyAlignment="1">
      <alignment wrapText="1"/>
    </xf>
    <xf numFmtId="3" fontId="24" fillId="0" borderId="26" xfId="0" applyNumberFormat="1" applyFont="1" applyBorder="1" applyAlignment="1">
      <alignment wrapText="1"/>
    </xf>
    <xf numFmtId="0" fontId="38" fillId="0" borderId="52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24" xfId="0" applyFont="1" applyBorder="1" applyAlignment="1">
      <alignment/>
    </xf>
    <xf numFmtId="3" fontId="39" fillId="0" borderId="25" xfId="0" applyNumberFormat="1" applyFont="1" applyBorder="1" applyAlignment="1">
      <alignment wrapText="1"/>
    </xf>
    <xf numFmtId="3" fontId="39" fillId="0" borderId="26" xfId="0" applyNumberFormat="1" applyFont="1" applyBorder="1" applyAlignment="1">
      <alignment wrapText="1"/>
    </xf>
    <xf numFmtId="0" fontId="38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24" xfId="0" applyFont="1" applyBorder="1" applyAlignment="1">
      <alignment wrapText="1"/>
    </xf>
    <xf numFmtId="49" fontId="39" fillId="0" borderId="24" xfId="0" applyNumberFormat="1" applyFont="1" applyBorder="1" applyAlignment="1">
      <alignment wrapText="1"/>
    </xf>
    <xf numFmtId="3" fontId="24" fillId="0" borderId="25" xfId="0" applyNumberFormat="1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3" fontId="26" fillId="0" borderId="25" xfId="0" applyNumberFormat="1" applyFont="1" applyBorder="1" applyAlignment="1">
      <alignment/>
    </xf>
    <xf numFmtId="3" fontId="26" fillId="0" borderId="26" xfId="0" applyNumberFormat="1" applyFont="1" applyBorder="1" applyAlignment="1">
      <alignment/>
    </xf>
    <xf numFmtId="0" fontId="26" fillId="0" borderId="28" xfId="0" applyFont="1" applyBorder="1" applyAlignment="1">
      <alignment wrapText="1"/>
    </xf>
    <xf numFmtId="3" fontId="26" fillId="0" borderId="19" xfId="0" applyNumberFormat="1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3" fontId="41" fillId="0" borderId="0" xfId="0" applyNumberFormat="1" applyFont="1" applyAlignment="1">
      <alignment horizontal="right"/>
    </xf>
    <xf numFmtId="0" fontId="40" fillId="0" borderId="24" xfId="0" applyFont="1" applyBorder="1" applyAlignment="1">
      <alignment/>
    </xf>
    <xf numFmtId="49" fontId="40" fillId="0" borderId="25" xfId="0" applyNumberFormat="1" applyFont="1" applyBorder="1" applyAlignment="1">
      <alignment horizontal="center"/>
    </xf>
    <xf numFmtId="0" fontId="40" fillId="0" borderId="25" xfId="0" applyFont="1" applyBorder="1" applyAlignment="1">
      <alignment/>
    </xf>
    <xf numFmtId="0" fontId="40" fillId="0" borderId="22" xfId="0" applyFont="1" applyBorder="1" applyAlignment="1">
      <alignment horizontal="left"/>
    </xf>
    <xf numFmtId="0" fontId="40" fillId="0" borderId="22" xfId="0" applyFont="1" applyFill="1" applyBorder="1" applyAlignment="1">
      <alignment horizontal="right"/>
    </xf>
    <xf numFmtId="3" fontId="41" fillId="0" borderId="25" xfId="0" applyNumberFormat="1" applyFont="1" applyBorder="1" applyAlignment="1">
      <alignment/>
    </xf>
    <xf numFmtId="3" fontId="40" fillId="0" borderId="25" xfId="0" applyNumberFormat="1" applyFont="1" applyBorder="1" applyAlignment="1">
      <alignment/>
    </xf>
    <xf numFmtId="0" fontId="40" fillId="0" borderId="25" xfId="0" applyFont="1" applyBorder="1" applyAlignment="1">
      <alignment/>
    </xf>
    <xf numFmtId="0" fontId="40" fillId="0" borderId="27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25" xfId="0" applyFont="1" applyBorder="1" applyAlignment="1">
      <alignment horizontal="left"/>
    </xf>
    <xf numFmtId="0" fontId="40" fillId="0" borderId="25" xfId="0" applyFont="1" applyFill="1" applyBorder="1" applyAlignment="1">
      <alignment horizontal="right"/>
    </xf>
    <xf numFmtId="3" fontId="40" fillId="0" borderId="25" xfId="0" applyNumberFormat="1" applyFont="1" applyBorder="1" applyAlignment="1">
      <alignment horizontal="right"/>
    </xf>
    <xf numFmtId="49" fontId="40" fillId="0" borderId="25" xfId="0" applyNumberFormat="1" applyFont="1" applyFill="1" applyBorder="1" applyAlignment="1">
      <alignment horizontal="center"/>
    </xf>
    <xf numFmtId="0" fontId="40" fillId="0" borderId="25" xfId="0" applyFont="1" applyBorder="1" applyAlignment="1">
      <alignment horizontal="right"/>
    </xf>
    <xf numFmtId="49" fontId="40" fillId="0" borderId="25" xfId="0" applyNumberFormat="1" applyFont="1" applyBorder="1" applyAlignment="1">
      <alignment horizontal="center" vertical="center"/>
    </xf>
    <xf numFmtId="0" fontId="40" fillId="0" borderId="25" xfId="0" applyFont="1" applyBorder="1" applyAlignment="1">
      <alignment horizontal="left" vertical="center"/>
    </xf>
    <xf numFmtId="0" fontId="41" fillId="0" borderId="25" xfId="0" applyFont="1" applyBorder="1" applyAlignment="1">
      <alignment horizontal="left"/>
    </xf>
    <xf numFmtId="0" fontId="41" fillId="0" borderId="25" xfId="0" applyNumberFormat="1" applyFont="1" applyFill="1" applyBorder="1" applyAlignment="1">
      <alignment horizontal="right"/>
    </xf>
    <xf numFmtId="3" fontId="41" fillId="0" borderId="25" xfId="0" applyNumberFormat="1" applyFont="1" applyBorder="1" applyAlignment="1">
      <alignment/>
    </xf>
    <xf numFmtId="3" fontId="41" fillId="0" borderId="27" xfId="0" applyNumberFormat="1" applyFont="1" applyBorder="1" applyAlignment="1">
      <alignment/>
    </xf>
    <xf numFmtId="0" fontId="40" fillId="0" borderId="28" xfId="0" applyFont="1" applyBorder="1" applyAlignment="1">
      <alignment/>
    </xf>
    <xf numFmtId="0" fontId="41" fillId="0" borderId="19" xfId="0" applyFont="1" applyBorder="1" applyAlignment="1">
      <alignment horizontal="left"/>
    </xf>
    <xf numFmtId="0" fontId="41" fillId="0" borderId="19" xfId="0" applyNumberFormat="1" applyFont="1" applyFill="1" applyBorder="1" applyAlignment="1">
      <alignment horizontal="right"/>
    </xf>
    <xf numFmtId="0" fontId="42" fillId="0" borderId="0" xfId="104" applyFont="1" applyFill="1">
      <alignment/>
      <protection/>
    </xf>
    <xf numFmtId="0" fontId="42" fillId="0" borderId="0" xfId="104" applyFont="1" applyFill="1" applyAlignment="1">
      <alignment horizontal="right"/>
      <protection/>
    </xf>
    <xf numFmtId="0" fontId="42" fillId="0" borderId="0" xfId="104" applyFont="1" applyFill="1" applyAlignment="1">
      <alignment horizontal="center"/>
      <protection/>
    </xf>
    <xf numFmtId="3" fontId="42" fillId="0" borderId="0" xfId="104" applyNumberFormat="1" applyFont="1" applyFill="1">
      <alignment/>
      <protection/>
    </xf>
    <xf numFmtId="0" fontId="43" fillId="0" borderId="0" xfId="0" applyFont="1" applyAlignment="1">
      <alignment/>
    </xf>
    <xf numFmtId="0" fontId="44" fillId="0" borderId="0" xfId="104" applyFont="1" applyFill="1" applyBorder="1" applyAlignment="1">
      <alignment horizontal="center"/>
      <protection/>
    </xf>
    <xf numFmtId="0" fontId="45" fillId="0" borderId="0" xfId="104" applyFont="1" applyFill="1" applyBorder="1" applyAlignment="1">
      <alignment horizontal="center"/>
      <protection/>
    </xf>
    <xf numFmtId="3" fontId="44" fillId="0" borderId="0" xfId="104" applyNumberFormat="1" applyFont="1" applyFill="1" applyAlignment="1">
      <alignment horizontal="right"/>
      <protection/>
    </xf>
    <xf numFmtId="0" fontId="42" fillId="0" borderId="22" xfId="123" applyFont="1" applyBorder="1" applyAlignment="1">
      <alignment horizontal="left"/>
      <protection/>
    </xf>
    <xf numFmtId="3" fontId="44" fillId="0" borderId="22" xfId="123" applyNumberFormat="1" applyFont="1" applyBorder="1">
      <alignment/>
      <protection/>
    </xf>
    <xf numFmtId="3" fontId="42" fillId="0" borderId="22" xfId="123" applyNumberFormat="1" applyFont="1" applyBorder="1">
      <alignment/>
      <protection/>
    </xf>
    <xf numFmtId="0" fontId="42" fillId="0" borderId="23" xfId="123" applyFont="1" applyBorder="1">
      <alignment/>
      <protection/>
    </xf>
    <xf numFmtId="0" fontId="42" fillId="0" borderId="24" xfId="123" applyFont="1" applyBorder="1">
      <alignment/>
      <protection/>
    </xf>
    <xf numFmtId="49" fontId="42" fillId="0" borderId="25" xfId="123" applyNumberFormat="1" applyFont="1" applyBorder="1" applyAlignment="1">
      <alignment horizontal="center"/>
      <protection/>
    </xf>
    <xf numFmtId="0" fontId="42" fillId="0" borderId="25" xfId="123" applyFont="1" applyBorder="1" applyAlignment="1">
      <alignment/>
      <protection/>
    </xf>
    <xf numFmtId="0" fontId="42" fillId="0" borderId="25" xfId="123" applyFont="1" applyBorder="1" applyAlignment="1">
      <alignment horizontal="left"/>
      <protection/>
    </xf>
    <xf numFmtId="3" fontId="44" fillId="0" borderId="25" xfId="123" applyNumberFormat="1" applyFont="1" applyBorder="1">
      <alignment/>
      <protection/>
    </xf>
    <xf numFmtId="3" fontId="42" fillId="0" borderId="25" xfId="123" applyNumberFormat="1" applyFont="1" applyBorder="1" applyAlignment="1">
      <alignment horizontal="right"/>
      <protection/>
    </xf>
    <xf numFmtId="0" fontId="42" fillId="0" borderId="27" xfId="123" applyFont="1" applyBorder="1">
      <alignment/>
      <protection/>
    </xf>
    <xf numFmtId="0" fontId="44" fillId="0" borderId="25" xfId="123" applyFont="1" applyBorder="1" applyAlignment="1">
      <alignment horizontal="left"/>
      <protection/>
    </xf>
    <xf numFmtId="3" fontId="44" fillId="0" borderId="27" xfId="123" applyNumberFormat="1" applyFont="1" applyBorder="1">
      <alignment/>
      <protection/>
    </xf>
    <xf numFmtId="3" fontId="44" fillId="0" borderId="25" xfId="123" applyNumberFormat="1" applyFont="1" applyBorder="1" applyAlignment="1">
      <alignment/>
      <protection/>
    </xf>
    <xf numFmtId="3" fontId="44" fillId="0" borderId="27" xfId="123" applyNumberFormat="1" applyFont="1" applyBorder="1" applyAlignment="1">
      <alignment/>
      <protection/>
    </xf>
    <xf numFmtId="0" fontId="44" fillId="0" borderId="19" xfId="123" applyFont="1" applyBorder="1" applyAlignment="1">
      <alignment horizontal="left"/>
      <protection/>
    </xf>
    <xf numFmtId="3" fontId="44" fillId="0" borderId="19" xfId="123" applyNumberFormat="1" applyFont="1" applyBorder="1" applyAlignment="1">
      <alignment/>
      <protection/>
    </xf>
    <xf numFmtId="3" fontId="44" fillId="0" borderId="20" xfId="123" applyNumberFormat="1" applyFont="1" applyBorder="1" applyAlignment="1">
      <alignment/>
      <protection/>
    </xf>
    <xf numFmtId="0" fontId="47" fillId="0" borderId="0" xfId="106" applyFont="1" applyFill="1" applyAlignment="1">
      <alignment wrapText="1"/>
      <protection/>
    </xf>
    <xf numFmtId="3" fontId="47" fillId="0" borderId="0" xfId="106" applyNumberFormat="1" applyFont="1" applyFill="1">
      <alignment/>
      <protection/>
    </xf>
    <xf numFmtId="3" fontId="46" fillId="0" borderId="27" xfId="106" applyNumberFormat="1" applyFont="1" applyFill="1" applyBorder="1">
      <alignment/>
      <protection/>
    </xf>
    <xf numFmtId="0" fontId="0" fillId="0" borderId="24" xfId="0" applyFont="1" applyBorder="1" applyAlignment="1">
      <alignment/>
    </xf>
    <xf numFmtId="3" fontId="49" fillId="0" borderId="27" xfId="106" applyNumberFormat="1" applyFont="1" applyFill="1" applyBorder="1">
      <alignment/>
      <protection/>
    </xf>
    <xf numFmtId="0" fontId="24" fillId="0" borderId="24" xfId="0" applyFont="1" applyBorder="1" applyAlignment="1">
      <alignment vertical="top" wrapText="1"/>
    </xf>
    <xf numFmtId="3" fontId="24" fillId="0" borderId="27" xfId="0" applyNumberFormat="1" applyFont="1" applyBorder="1" applyAlignment="1">
      <alignment horizontal="right"/>
    </xf>
    <xf numFmtId="0" fontId="24" fillId="0" borderId="24" xfId="0" applyFont="1" applyBorder="1" applyAlignment="1">
      <alignment horizontal="left" vertical="center" wrapText="1"/>
    </xf>
    <xf numFmtId="0" fontId="26" fillId="0" borderId="24" xfId="0" applyFont="1" applyBorder="1" applyAlignment="1">
      <alignment vertical="top" wrapText="1"/>
    </xf>
    <xf numFmtId="3" fontId="26" fillId="0" borderId="27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38" fillId="0" borderId="24" xfId="0" applyFont="1" applyBorder="1" applyAlignment="1">
      <alignment vertical="top" wrapText="1"/>
    </xf>
    <xf numFmtId="3" fontId="38" fillId="0" borderId="27" xfId="0" applyNumberFormat="1" applyFont="1" applyBorder="1" applyAlignment="1">
      <alignment horizontal="right"/>
    </xf>
    <xf numFmtId="0" fontId="46" fillId="0" borderId="21" xfId="106" applyFont="1" applyBorder="1" applyAlignment="1">
      <alignment wrapText="1"/>
      <protection/>
    </xf>
    <xf numFmtId="3" fontId="46" fillId="0" borderId="23" xfId="106" applyNumberFormat="1" applyFont="1" applyFill="1" applyBorder="1">
      <alignment/>
      <protection/>
    </xf>
    <xf numFmtId="0" fontId="49" fillId="0" borderId="24" xfId="106" applyFont="1" applyBorder="1" applyAlignment="1">
      <alignment wrapText="1"/>
      <protection/>
    </xf>
    <xf numFmtId="0" fontId="46" fillId="0" borderId="24" xfId="106" applyFont="1" applyBorder="1" applyAlignment="1">
      <alignment wrapText="1"/>
      <protection/>
    </xf>
    <xf numFmtId="0" fontId="0" fillId="0" borderId="27" xfId="0" applyFill="1" applyBorder="1" applyAlignment="1">
      <alignment/>
    </xf>
    <xf numFmtId="0" fontId="54" fillId="0" borderId="0" xfId="0" applyFont="1" applyAlignment="1">
      <alignment/>
    </xf>
    <xf numFmtId="0" fontId="54" fillId="0" borderId="24" xfId="0" applyFont="1" applyBorder="1" applyAlignment="1">
      <alignment/>
    </xf>
    <xf numFmtId="0" fontId="54" fillId="0" borderId="27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27" xfId="0" applyBorder="1" applyAlignment="1">
      <alignment wrapText="1"/>
    </xf>
    <xf numFmtId="0" fontId="55" fillId="0" borderId="24" xfId="106" applyFont="1" applyBorder="1" applyAlignment="1">
      <alignment wrapText="1"/>
      <protection/>
    </xf>
    <xf numFmtId="3" fontId="55" fillId="0" borderId="27" xfId="106" applyNumberFormat="1" applyFont="1" applyFill="1" applyBorder="1">
      <alignment/>
      <protection/>
    </xf>
    <xf numFmtId="0" fontId="56" fillId="0" borderId="24" xfId="106" applyFont="1" applyBorder="1" applyAlignment="1">
      <alignment wrapText="1"/>
      <protection/>
    </xf>
    <xf numFmtId="3" fontId="56" fillId="0" borderId="27" xfId="106" applyNumberFormat="1" applyFont="1" applyFill="1" applyBorder="1">
      <alignment/>
      <protection/>
    </xf>
    <xf numFmtId="0" fontId="56" fillId="0" borderId="54" xfId="106" applyFont="1" applyBorder="1" applyAlignment="1">
      <alignment wrapText="1"/>
      <protection/>
    </xf>
    <xf numFmtId="3" fontId="57" fillId="0" borderId="55" xfId="106" applyNumberFormat="1" applyFont="1" applyFill="1" applyBorder="1">
      <alignment/>
      <protection/>
    </xf>
    <xf numFmtId="0" fontId="46" fillId="0" borderId="56" xfId="106" applyFont="1" applyBorder="1" applyAlignment="1">
      <alignment wrapText="1"/>
      <protection/>
    </xf>
    <xf numFmtId="3" fontId="46" fillId="0" borderId="57" xfId="106" applyNumberFormat="1" applyFont="1" applyFill="1" applyBorder="1">
      <alignment/>
      <protection/>
    </xf>
    <xf numFmtId="0" fontId="1" fillId="0" borderId="0" xfId="106" applyAlignment="1">
      <alignment wrapText="1"/>
      <protection/>
    </xf>
    <xf numFmtId="3" fontId="1" fillId="0" borderId="0" xfId="106" applyNumberFormat="1">
      <alignment/>
      <protection/>
    </xf>
    <xf numFmtId="0" fontId="1" fillId="0" borderId="0" xfId="106">
      <alignment/>
      <protection/>
    </xf>
    <xf numFmtId="0" fontId="37" fillId="0" borderId="0" xfId="106" applyFont="1" applyBorder="1" applyAlignment="1">
      <alignment horizontal="center"/>
      <protection/>
    </xf>
    <xf numFmtId="0" fontId="1" fillId="0" borderId="0" xfId="106" applyBorder="1" applyAlignment="1">
      <alignment wrapText="1"/>
      <protection/>
    </xf>
    <xf numFmtId="3" fontId="1" fillId="0" borderId="0" xfId="106" applyNumberFormat="1" applyBorder="1">
      <alignment/>
      <protection/>
    </xf>
    <xf numFmtId="0" fontId="51" fillId="0" borderId="58" xfId="106" applyFont="1" applyBorder="1" applyAlignment="1">
      <alignment wrapText="1"/>
      <protection/>
    </xf>
    <xf numFmtId="3" fontId="51" fillId="0" borderId="59" xfId="106" applyNumberFormat="1" applyFont="1" applyBorder="1" applyAlignment="1">
      <alignment horizontal="center"/>
      <protection/>
    </xf>
    <xf numFmtId="0" fontId="52" fillId="0" borderId="24" xfId="106" applyFont="1" applyBorder="1" applyAlignment="1">
      <alignment wrapText="1"/>
      <protection/>
    </xf>
    <xf numFmtId="3" fontId="52" fillId="0" borderId="25" xfId="106" applyNumberFormat="1" applyFont="1" applyBorder="1">
      <alignment/>
      <protection/>
    </xf>
    <xf numFmtId="0" fontId="51" fillId="0" borderId="24" xfId="106" applyFont="1" applyBorder="1" applyAlignment="1">
      <alignment wrapText="1"/>
      <protection/>
    </xf>
    <xf numFmtId="3" fontId="51" fillId="0" borderId="25" xfId="106" applyNumberFormat="1" applyFont="1" applyBorder="1">
      <alignment/>
      <protection/>
    </xf>
    <xf numFmtId="3" fontId="48" fillId="0" borderId="0" xfId="106" applyNumberFormat="1" applyFont="1">
      <alignment/>
      <protection/>
    </xf>
    <xf numFmtId="0" fontId="48" fillId="0" borderId="0" xfId="106" applyFont="1">
      <alignment/>
      <protection/>
    </xf>
    <xf numFmtId="3" fontId="1" fillId="0" borderId="0" xfId="106" applyNumberFormat="1" applyFont="1">
      <alignment/>
      <protection/>
    </xf>
    <xf numFmtId="0" fontId="1" fillId="0" borderId="0" xfId="106" applyFont="1">
      <alignment/>
      <protection/>
    </xf>
    <xf numFmtId="0" fontId="51" fillId="0" borderId="28" xfId="106" applyFont="1" applyBorder="1" applyAlignment="1">
      <alignment wrapText="1"/>
      <protection/>
    </xf>
    <xf numFmtId="3" fontId="51" fillId="0" borderId="19" xfId="106" applyNumberFormat="1" applyFont="1" applyBorder="1">
      <alignment/>
      <protection/>
    </xf>
    <xf numFmtId="0" fontId="53" fillId="0" borderId="0" xfId="106" applyFont="1" applyBorder="1" applyAlignment="1">
      <alignment wrapText="1"/>
      <protection/>
    </xf>
    <xf numFmtId="3" fontId="51" fillId="0" borderId="0" xfId="106" applyNumberFormat="1" applyFont="1" applyBorder="1">
      <alignment/>
      <protection/>
    </xf>
    <xf numFmtId="3" fontId="58" fillId="0" borderId="0" xfId="106" applyNumberFormat="1" applyFont="1" applyBorder="1">
      <alignment/>
      <protection/>
    </xf>
    <xf numFmtId="0" fontId="58" fillId="0" borderId="0" xfId="106" applyFont="1" applyBorder="1">
      <alignment/>
      <protection/>
    </xf>
    <xf numFmtId="0" fontId="53" fillId="0" borderId="24" xfId="106" applyFont="1" applyBorder="1" applyAlignment="1">
      <alignment wrapText="1"/>
      <protection/>
    </xf>
    <xf numFmtId="3" fontId="53" fillId="0" borderId="25" xfId="106" applyNumberFormat="1" applyFont="1" applyBorder="1">
      <alignment/>
      <protection/>
    </xf>
    <xf numFmtId="3" fontId="58" fillId="0" borderId="0" xfId="106" applyNumberFormat="1" applyFont="1">
      <alignment/>
      <protection/>
    </xf>
    <xf numFmtId="0" fontId="58" fillId="0" borderId="0" xfId="106" applyFont="1">
      <alignment/>
      <protection/>
    </xf>
    <xf numFmtId="0" fontId="59" fillId="0" borderId="24" xfId="106" applyFont="1" applyBorder="1" applyAlignment="1">
      <alignment wrapText="1"/>
      <protection/>
    </xf>
    <xf numFmtId="3" fontId="59" fillId="0" borderId="25" xfId="106" applyNumberFormat="1" applyFont="1" applyBorder="1">
      <alignment/>
      <protection/>
    </xf>
    <xf numFmtId="3" fontId="60" fillId="0" borderId="0" xfId="106" applyNumberFormat="1" applyFont="1">
      <alignment/>
      <protection/>
    </xf>
    <xf numFmtId="0" fontId="60" fillId="0" borderId="0" xfId="106" applyFont="1">
      <alignment/>
      <protection/>
    </xf>
    <xf numFmtId="0" fontId="47" fillId="0" borderId="0" xfId="106" applyFont="1" applyBorder="1" applyAlignment="1">
      <alignment wrapText="1"/>
      <protection/>
    </xf>
    <xf numFmtId="3" fontId="51" fillId="0" borderId="57" xfId="106" applyNumberFormat="1" applyFont="1" applyBorder="1" applyAlignment="1">
      <alignment horizontal="center"/>
      <protection/>
    </xf>
    <xf numFmtId="3" fontId="51" fillId="0" borderId="51" xfId="106" applyNumberFormat="1" applyFont="1" applyBorder="1">
      <alignment/>
      <protection/>
    </xf>
    <xf numFmtId="3" fontId="51" fillId="0" borderId="27" xfId="106" applyNumberFormat="1" applyFont="1" applyBorder="1">
      <alignment/>
      <protection/>
    </xf>
    <xf numFmtId="3" fontId="52" fillId="0" borderId="27" xfId="106" applyNumberFormat="1" applyFont="1" applyBorder="1">
      <alignment/>
      <protection/>
    </xf>
    <xf numFmtId="3" fontId="51" fillId="0" borderId="20" xfId="106" applyNumberFormat="1" applyFont="1" applyBorder="1">
      <alignment/>
      <protection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51" fillId="0" borderId="21" xfId="0" applyFont="1" applyBorder="1" applyAlignment="1">
      <alignment horizontal="justify" vertical="top" wrapText="1"/>
    </xf>
    <xf numFmtId="164" fontId="51" fillId="0" borderId="23" xfId="0" applyNumberFormat="1" applyFont="1" applyBorder="1" applyAlignment="1">
      <alignment horizontal="center" vertical="top" wrapText="1"/>
    </xf>
    <xf numFmtId="0" fontId="52" fillId="0" borderId="21" xfId="0" applyFont="1" applyBorder="1" applyAlignment="1">
      <alignment horizontal="justify" vertical="top" wrapText="1"/>
    </xf>
    <xf numFmtId="164" fontId="52" fillId="0" borderId="23" xfId="0" applyNumberFormat="1" applyFont="1" applyBorder="1" applyAlignment="1">
      <alignment horizontal="center" vertical="top" wrapText="1"/>
    </xf>
    <xf numFmtId="0" fontId="52" fillId="0" borderId="24" xfId="0" applyFont="1" applyBorder="1" applyAlignment="1">
      <alignment horizontal="justify" vertical="top" wrapText="1"/>
    </xf>
    <xf numFmtId="164" fontId="52" fillId="0" borderId="27" xfId="0" applyNumberFormat="1" applyFont="1" applyBorder="1" applyAlignment="1">
      <alignment horizontal="center" vertical="top" wrapText="1"/>
    </xf>
    <xf numFmtId="0" fontId="23" fillId="0" borderId="24" xfId="0" applyFont="1" applyBorder="1" applyAlignment="1">
      <alignment horizontal="justify" vertical="top" wrapText="1"/>
    </xf>
    <xf numFmtId="164" fontId="23" fillId="0" borderId="27" xfId="0" applyNumberFormat="1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59" fillId="0" borderId="24" xfId="0" applyFont="1" applyBorder="1" applyAlignment="1">
      <alignment horizontal="justify" vertical="top" wrapText="1"/>
    </xf>
    <xf numFmtId="164" fontId="59" fillId="0" borderId="27" xfId="0" applyNumberFormat="1" applyFont="1" applyBorder="1" applyAlignment="1">
      <alignment horizontal="center" vertical="top" wrapText="1"/>
    </xf>
    <xf numFmtId="0" fontId="51" fillId="0" borderId="28" xfId="0" applyFont="1" applyBorder="1" applyAlignment="1">
      <alignment horizontal="justify" vertical="top" wrapText="1"/>
    </xf>
    <xf numFmtId="164" fontId="51" fillId="0" borderId="20" xfId="0" applyNumberFormat="1" applyFont="1" applyBorder="1" applyAlignment="1">
      <alignment horizontal="center" vertical="top" wrapText="1"/>
    </xf>
    <xf numFmtId="0" fontId="34" fillId="0" borderId="0" xfId="0" applyFont="1" applyAlignment="1">
      <alignment horizontal="justify"/>
    </xf>
    <xf numFmtId="165" fontId="52" fillId="0" borderId="0" xfId="0" applyNumberFormat="1" applyFont="1" applyAlignment="1">
      <alignment/>
    </xf>
    <xf numFmtId="0" fontId="61" fillId="0" borderId="0" xfId="0" applyFont="1" applyAlignment="1">
      <alignment horizontal="justify"/>
    </xf>
    <xf numFmtId="0" fontId="52" fillId="0" borderId="0" xfId="105" applyFont="1">
      <alignment/>
      <protection/>
    </xf>
    <xf numFmtId="0" fontId="51" fillId="0" borderId="0" xfId="105" applyFont="1" applyAlignment="1">
      <alignment horizontal="center"/>
      <protection/>
    </xf>
    <xf numFmtId="0" fontId="37" fillId="0" borderId="0" xfId="105" applyFont="1" applyAlignment="1">
      <alignment horizontal="center"/>
      <protection/>
    </xf>
    <xf numFmtId="0" fontId="52" fillId="0" borderId="0" xfId="105" applyFont="1" applyAlignment="1">
      <alignment/>
      <protection/>
    </xf>
    <xf numFmtId="3" fontId="52" fillId="0" borderId="25" xfId="105" applyNumberFormat="1" applyFont="1" applyBorder="1" applyAlignment="1">
      <alignment horizontal="right"/>
      <protection/>
    </xf>
    <xf numFmtId="3" fontId="51" fillId="0" borderId="25" xfId="105" applyNumberFormat="1" applyFont="1" applyBorder="1" applyAlignment="1">
      <alignment horizontal="right"/>
      <protection/>
    </xf>
    <xf numFmtId="0" fontId="52" fillId="0" borderId="25" xfId="105" applyFont="1" applyBorder="1">
      <alignment/>
      <protection/>
    </xf>
    <xf numFmtId="0" fontId="52" fillId="0" borderId="25" xfId="105" applyFont="1" applyBorder="1" applyAlignment="1">
      <alignment horizontal="left"/>
      <protection/>
    </xf>
    <xf numFmtId="0" fontId="62" fillId="0" borderId="0" xfId="107" applyFont="1">
      <alignment/>
      <protection/>
    </xf>
    <xf numFmtId="0" fontId="61" fillId="0" borderId="0" xfId="107" applyFont="1">
      <alignment/>
      <protection/>
    </xf>
    <xf numFmtId="0" fontId="37" fillId="0" borderId="24" xfId="107" applyFont="1" applyBorder="1" applyAlignment="1">
      <alignment horizontal="center" vertical="center" wrapText="1"/>
      <protection/>
    </xf>
    <xf numFmtId="0" fontId="37" fillId="0" borderId="25" xfId="107" applyFont="1" applyBorder="1" applyAlignment="1">
      <alignment horizontal="center" vertical="center" wrapText="1"/>
      <protection/>
    </xf>
    <xf numFmtId="0" fontId="37" fillId="0" borderId="43" xfId="107" applyFont="1" applyBorder="1" applyAlignment="1">
      <alignment horizontal="center" vertical="center"/>
      <protection/>
    </xf>
    <xf numFmtId="0" fontId="37" fillId="0" borderId="27" xfId="107" applyFont="1" applyBorder="1" applyAlignment="1">
      <alignment horizontal="center" wrapText="1"/>
      <protection/>
    </xf>
    <xf numFmtId="0" fontId="61" fillId="0" borderId="24" xfId="107" applyFont="1" applyBorder="1">
      <alignment/>
      <protection/>
    </xf>
    <xf numFmtId="3" fontId="61" fillId="0" borderId="25" xfId="107" applyNumberFormat="1" applyFont="1" applyBorder="1">
      <alignment/>
      <protection/>
    </xf>
    <xf numFmtId="0" fontId="61" fillId="0" borderId="25" xfId="107" applyFont="1" applyBorder="1" applyAlignment="1">
      <alignment wrapText="1"/>
      <protection/>
    </xf>
    <xf numFmtId="3" fontId="61" fillId="0" borderId="27" xfId="107" applyNumberFormat="1" applyFont="1" applyBorder="1">
      <alignment/>
      <protection/>
    </xf>
    <xf numFmtId="0" fontId="37" fillId="0" borderId="24" xfId="107" applyFont="1" applyBorder="1">
      <alignment/>
      <protection/>
    </xf>
    <xf numFmtId="3" fontId="37" fillId="0" borderId="25" xfId="107" applyNumberFormat="1" applyFont="1" applyBorder="1">
      <alignment/>
      <protection/>
    </xf>
    <xf numFmtId="0" fontId="37" fillId="0" borderId="28" xfId="107" applyFont="1" applyBorder="1">
      <alignment/>
      <protection/>
    </xf>
    <xf numFmtId="3" fontId="37" fillId="0" borderId="19" xfId="107" applyNumberFormat="1" applyFont="1" applyBorder="1">
      <alignment/>
      <protection/>
    </xf>
    <xf numFmtId="0" fontId="37" fillId="0" borderId="19" xfId="107" applyFont="1" applyBorder="1">
      <alignment/>
      <protection/>
    </xf>
    <xf numFmtId="3" fontId="37" fillId="0" borderId="20" xfId="107" applyNumberFormat="1" applyFont="1" applyBorder="1">
      <alignment/>
      <protection/>
    </xf>
    <xf numFmtId="0" fontId="31" fillId="0" borderId="0" xfId="111" applyFont="1" applyAlignment="1">
      <alignment vertical="center" wrapText="1"/>
      <protection/>
    </xf>
    <xf numFmtId="0" fontId="31" fillId="0" borderId="0" xfId="111" applyFont="1" applyAlignment="1">
      <alignment vertical="center"/>
      <protection/>
    </xf>
    <xf numFmtId="0" fontId="30" fillId="0" borderId="0" xfId="111" applyFont="1" applyAlignment="1">
      <alignment horizontal="center" vertical="center" wrapText="1"/>
      <protection/>
    </xf>
    <xf numFmtId="0" fontId="63" fillId="0" borderId="0" xfId="111" applyFont="1" applyAlignment="1">
      <alignment horizontal="center" vertical="center" wrapText="1"/>
      <protection/>
    </xf>
    <xf numFmtId="0" fontId="30" fillId="0" borderId="60" xfId="111" applyFont="1" applyBorder="1" applyAlignment="1">
      <alignment horizontal="center" vertical="center" wrapText="1"/>
      <protection/>
    </xf>
    <xf numFmtId="0" fontId="30" fillId="0" borderId="55" xfId="111" applyFont="1" applyBorder="1" applyAlignment="1">
      <alignment horizontal="center" vertical="center" wrapText="1"/>
      <protection/>
    </xf>
    <xf numFmtId="3" fontId="63" fillId="0" borderId="46" xfId="111" applyNumberFormat="1" applyFont="1" applyBorder="1" applyAlignment="1">
      <alignment horizontal="left" vertical="center" wrapText="1"/>
      <protection/>
    </xf>
    <xf numFmtId="3" fontId="63" fillId="0" borderId="58" xfId="111" applyNumberFormat="1" applyFont="1" applyBorder="1" applyAlignment="1">
      <alignment horizontal="right" vertical="center" wrapText="1"/>
      <protection/>
    </xf>
    <xf numFmtId="3" fontId="63" fillId="0" borderId="59" xfId="111" applyNumberFormat="1" applyFont="1" applyBorder="1" applyAlignment="1">
      <alignment horizontal="right" vertical="center" wrapText="1"/>
      <protection/>
    </xf>
    <xf numFmtId="3" fontId="63" fillId="0" borderId="51" xfId="111" applyNumberFormat="1" applyFont="1" applyBorder="1" applyAlignment="1">
      <alignment horizontal="right" vertical="center" wrapText="1"/>
      <protection/>
    </xf>
    <xf numFmtId="0" fontId="63" fillId="0" borderId="0" xfId="111" applyFont="1" applyAlignment="1">
      <alignment vertical="center" wrapText="1"/>
      <protection/>
    </xf>
    <xf numFmtId="3" fontId="31" fillId="0" borderId="37" xfId="112" applyNumberFormat="1" applyFont="1" applyBorder="1" applyAlignment="1">
      <alignment vertical="center" wrapText="1"/>
      <protection/>
    </xf>
    <xf numFmtId="3" fontId="31" fillId="0" borderId="24" xfId="112" applyNumberFormat="1" applyFont="1" applyBorder="1" applyAlignment="1">
      <alignment vertical="center" wrapText="1"/>
      <protection/>
    </xf>
    <xf numFmtId="3" fontId="31" fillId="0" borderId="25" xfId="111" applyNumberFormat="1" applyFont="1" applyBorder="1" applyAlignment="1">
      <alignment vertical="center" wrapText="1"/>
      <protection/>
    </xf>
    <xf numFmtId="3" fontId="31" fillId="0" borderId="27" xfId="111" applyNumberFormat="1" applyFont="1" applyBorder="1" applyAlignment="1">
      <alignment vertical="center" wrapText="1"/>
      <protection/>
    </xf>
    <xf numFmtId="3" fontId="63" fillId="0" borderId="37" xfId="112" applyNumberFormat="1" applyFont="1" applyBorder="1" applyAlignment="1">
      <alignment vertical="center" wrapText="1"/>
      <protection/>
    </xf>
    <xf numFmtId="3" fontId="63" fillId="0" borderId="24" xfId="112" applyNumberFormat="1" applyFont="1" applyBorder="1" applyAlignment="1">
      <alignment vertical="center" wrapText="1"/>
      <protection/>
    </xf>
    <xf numFmtId="3" fontId="63" fillId="0" borderId="25" xfId="111" applyNumberFormat="1" applyFont="1" applyBorder="1" applyAlignment="1">
      <alignment vertical="center" wrapText="1"/>
      <protection/>
    </xf>
    <xf numFmtId="3" fontId="63" fillId="0" borderId="27" xfId="111" applyNumberFormat="1" applyFont="1" applyBorder="1" applyAlignment="1">
      <alignment vertical="center" wrapText="1"/>
      <protection/>
    </xf>
    <xf numFmtId="0" fontId="63" fillId="0" borderId="0" xfId="111" applyFont="1" applyAlignment="1">
      <alignment vertical="center"/>
      <protection/>
    </xf>
    <xf numFmtId="3" fontId="63" fillId="0" borderId="24" xfId="111" applyNumberFormat="1" applyFont="1" applyBorder="1" applyAlignment="1">
      <alignment vertical="center" wrapText="1"/>
      <protection/>
    </xf>
    <xf numFmtId="3" fontId="30" fillId="0" borderId="61" xfId="111" applyNumberFormat="1" applyFont="1" applyBorder="1" applyAlignment="1">
      <alignment vertical="center" wrapText="1"/>
      <protection/>
    </xf>
    <xf numFmtId="3" fontId="30" fillId="0" borderId="19" xfId="111" applyNumberFormat="1" applyFont="1" applyBorder="1" applyAlignment="1">
      <alignment vertical="center" wrapText="1"/>
      <protection/>
    </xf>
    <xf numFmtId="3" fontId="30" fillId="0" borderId="20" xfId="111" applyNumberFormat="1" applyFont="1" applyBorder="1" applyAlignment="1">
      <alignment vertical="center" wrapText="1"/>
      <protection/>
    </xf>
    <xf numFmtId="3" fontId="30" fillId="0" borderId="0" xfId="111" applyNumberFormat="1" applyFont="1" applyBorder="1" applyAlignment="1">
      <alignment vertical="center" wrapText="1"/>
      <protection/>
    </xf>
    <xf numFmtId="49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26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2" fontId="24" fillId="0" borderId="25" xfId="0" applyNumberFormat="1" applyFont="1" applyFill="1" applyBorder="1" applyAlignment="1">
      <alignment/>
    </xf>
    <xf numFmtId="3" fontId="24" fillId="0" borderId="25" xfId="0" applyNumberFormat="1" applyFont="1" applyFill="1" applyBorder="1" applyAlignment="1">
      <alignment horizontal="center"/>
    </xf>
    <xf numFmtId="3" fontId="24" fillId="0" borderId="25" xfId="0" applyNumberFormat="1" applyFont="1" applyFill="1" applyBorder="1" applyAlignment="1">
      <alignment horizontal="right"/>
    </xf>
    <xf numFmtId="3" fontId="38" fillId="0" borderId="25" xfId="0" applyNumberFormat="1" applyFont="1" applyFill="1" applyBorder="1" applyAlignment="1">
      <alignment horizontal="right"/>
    </xf>
    <xf numFmtId="166" fontId="24" fillId="0" borderId="25" xfId="0" applyNumberFormat="1" applyFont="1" applyFill="1" applyBorder="1" applyAlignment="1">
      <alignment horizontal="right"/>
    </xf>
    <xf numFmtId="3" fontId="39" fillId="0" borderId="25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61" fillId="0" borderId="25" xfId="0" applyFont="1" applyFill="1" applyBorder="1" applyAlignment="1">
      <alignment/>
    </xf>
    <xf numFmtId="3" fontId="61" fillId="0" borderId="25" xfId="0" applyNumberFormat="1" applyFont="1" applyFill="1" applyBorder="1" applyAlignment="1">
      <alignment horizontal="center"/>
    </xf>
    <xf numFmtId="3" fontId="61" fillId="0" borderId="25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3" fontId="24" fillId="0" borderId="25" xfId="0" applyNumberFormat="1" applyFont="1" applyFill="1" applyBorder="1" applyAlignment="1">
      <alignment/>
    </xf>
    <xf numFmtId="0" fontId="24" fillId="0" borderId="25" xfId="0" applyFont="1" applyFill="1" applyBorder="1" applyAlignment="1">
      <alignment/>
    </xf>
    <xf numFmtId="49" fontId="61" fillId="0" borderId="25" xfId="0" applyNumberFormat="1" applyFont="1" applyFill="1" applyBorder="1" applyAlignment="1">
      <alignment horizontal="right"/>
    </xf>
    <xf numFmtId="3" fontId="20" fillId="0" borderId="25" xfId="0" applyNumberFormat="1" applyFont="1" applyFill="1" applyBorder="1" applyAlignment="1">
      <alignment horizontal="right" vertical="center" wrapText="1"/>
    </xf>
    <xf numFmtId="0" fontId="26" fillId="0" borderId="25" xfId="0" applyFont="1" applyFill="1" applyBorder="1" applyAlignment="1">
      <alignment/>
    </xf>
    <xf numFmtId="3" fontId="26" fillId="0" borderId="25" xfId="0" applyNumberFormat="1" applyFont="1" applyFill="1" applyBorder="1" applyAlignment="1">
      <alignment horizontal="center"/>
    </xf>
    <xf numFmtId="0" fontId="26" fillId="0" borderId="25" xfId="0" applyFont="1" applyFill="1" applyBorder="1" applyAlignment="1">
      <alignment horizontal="right" vertical="center" wrapText="1"/>
    </xf>
    <xf numFmtId="3" fontId="26" fillId="0" borderId="25" xfId="0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6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64" fillId="0" borderId="0" xfId="0" applyNumberFormat="1" applyFont="1" applyFill="1" applyAlignment="1">
      <alignment/>
    </xf>
    <xf numFmtId="49" fontId="24" fillId="0" borderId="26" xfId="0" applyNumberFormat="1" applyFont="1" applyFill="1" applyBorder="1" applyAlignment="1">
      <alignment/>
    </xf>
    <xf numFmtId="49" fontId="26" fillId="0" borderId="25" xfId="0" applyNumberFormat="1" applyFont="1" applyFill="1" applyBorder="1" applyAlignment="1">
      <alignment/>
    </xf>
    <xf numFmtId="3" fontId="26" fillId="0" borderId="25" xfId="0" applyNumberFormat="1" applyFont="1" applyFill="1" applyBorder="1" applyAlignment="1">
      <alignment/>
    </xf>
    <xf numFmtId="49" fontId="26" fillId="0" borderId="25" xfId="0" applyNumberFormat="1" applyFont="1" applyFill="1" applyBorder="1" applyAlignment="1">
      <alignment horizontal="right"/>
    </xf>
    <xf numFmtId="3" fontId="24" fillId="0" borderId="43" xfId="0" applyNumberFormat="1" applyFont="1" applyFill="1" applyBorder="1" applyAlignment="1">
      <alignment/>
    </xf>
    <xf numFmtId="3" fontId="24" fillId="0" borderId="60" xfId="0" applyNumberFormat="1" applyFont="1" applyFill="1" applyBorder="1" applyAlignment="1">
      <alignment/>
    </xf>
    <xf numFmtId="3" fontId="26" fillId="0" borderId="34" xfId="0" applyNumberFormat="1" applyFont="1" applyFill="1" applyBorder="1" applyAlignment="1">
      <alignment/>
    </xf>
    <xf numFmtId="0" fontId="61" fillId="0" borderId="0" xfId="108" applyFont="1">
      <alignment/>
      <protection/>
    </xf>
    <xf numFmtId="0" fontId="61" fillId="0" borderId="0" xfId="108" applyFont="1" applyAlignment="1">
      <alignment wrapText="1"/>
      <protection/>
    </xf>
    <xf numFmtId="0" fontId="61" fillId="0" borderId="0" xfId="108" applyFont="1" applyAlignment="1">
      <alignment horizontal="center" wrapText="1"/>
      <protection/>
    </xf>
    <xf numFmtId="3" fontId="61" fillId="0" borderId="0" xfId="108" applyNumberFormat="1" applyFont="1">
      <alignment/>
      <protection/>
    </xf>
    <xf numFmtId="3" fontId="61" fillId="0" borderId="0" xfId="108" applyNumberFormat="1" applyFont="1" applyAlignment="1">
      <alignment wrapText="1"/>
      <protection/>
    </xf>
    <xf numFmtId="0" fontId="61" fillId="0" borderId="25" xfId="108" applyFont="1" applyBorder="1" applyAlignment="1">
      <alignment vertical="center" wrapText="1"/>
      <protection/>
    </xf>
    <xf numFmtId="167" fontId="61" fillId="0" borderId="25" xfId="108" applyNumberFormat="1" applyFont="1" applyBorder="1" applyAlignment="1">
      <alignment horizontal="center" vertical="center" wrapText="1"/>
      <protection/>
    </xf>
    <xf numFmtId="3" fontId="61" fillId="0" borderId="25" xfId="108" applyNumberFormat="1" applyFont="1" applyBorder="1" applyAlignment="1">
      <alignment vertical="center"/>
      <protection/>
    </xf>
    <xf numFmtId="0" fontId="61" fillId="0" borderId="25" xfId="0" applyFont="1" applyBorder="1" applyAlignment="1">
      <alignment wrapText="1"/>
    </xf>
    <xf numFmtId="167" fontId="61" fillId="0" borderId="60" xfId="108" applyNumberFormat="1" applyFont="1" applyBorder="1" applyAlignment="1">
      <alignment horizontal="center" vertical="center" wrapText="1"/>
      <protection/>
    </xf>
    <xf numFmtId="3" fontId="61" fillId="0" borderId="60" xfId="108" applyNumberFormat="1" applyFont="1" applyBorder="1" applyAlignment="1">
      <alignment vertical="center"/>
      <protection/>
    </xf>
    <xf numFmtId="0" fontId="37" fillId="0" borderId="0" xfId="108" applyFont="1">
      <alignment/>
      <protection/>
    </xf>
    <xf numFmtId="0" fontId="0" fillId="0" borderId="0" xfId="0" applyFont="1" applyBorder="1" applyAlignment="1">
      <alignment/>
    </xf>
    <xf numFmtId="0" fontId="50" fillId="0" borderId="56" xfId="0" applyFont="1" applyBorder="1" applyAlignment="1">
      <alignment horizontal="center" vertical="center"/>
    </xf>
    <xf numFmtId="0" fontId="50" fillId="0" borderId="62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/>
    </xf>
    <xf numFmtId="0" fontId="20" fillId="0" borderId="53" xfId="0" applyFont="1" applyBorder="1" applyAlignment="1">
      <alignment/>
    </xf>
    <xf numFmtId="3" fontId="21" fillId="0" borderId="22" xfId="0" applyNumberFormat="1" applyFont="1" applyBorder="1" applyAlignment="1">
      <alignment/>
    </xf>
    <xf numFmtId="1" fontId="21" fillId="0" borderId="40" xfId="0" applyNumberFormat="1" applyFont="1" applyBorder="1" applyAlignment="1">
      <alignment/>
    </xf>
    <xf numFmtId="1" fontId="21" fillId="0" borderId="53" xfId="0" applyNumberFormat="1" applyFont="1" applyBorder="1" applyAlignment="1">
      <alignment/>
    </xf>
    <xf numFmtId="0" fontId="20" fillId="0" borderId="26" xfId="0" applyFont="1" applyBorder="1" applyAlignment="1">
      <alignment/>
    </xf>
    <xf numFmtId="1" fontId="20" fillId="0" borderId="40" xfId="0" applyNumberFormat="1" applyFont="1" applyBorder="1" applyAlignment="1">
      <alignment/>
    </xf>
    <xf numFmtId="1" fontId="20" fillId="0" borderId="53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3" fontId="20" fillId="0" borderId="23" xfId="0" applyNumberFormat="1" applyFont="1" applyBorder="1" applyAlignment="1">
      <alignment/>
    </xf>
    <xf numFmtId="0" fontId="22" fillId="0" borderId="26" xfId="0" applyFont="1" applyBorder="1" applyAlignment="1">
      <alignment/>
    </xf>
    <xf numFmtId="0" fontId="23" fillId="0" borderId="26" xfId="0" applyFont="1" applyBorder="1" applyAlignment="1">
      <alignment horizontal="left" wrapText="1"/>
    </xf>
    <xf numFmtId="3" fontId="22" fillId="0" borderId="25" xfId="0" applyNumberFormat="1" applyFont="1" applyBorder="1" applyAlignment="1">
      <alignment/>
    </xf>
    <xf numFmtId="0" fontId="20" fillId="0" borderId="26" xfId="0" applyFont="1" applyBorder="1" applyAlignment="1">
      <alignment/>
    </xf>
    <xf numFmtId="0" fontId="22" fillId="0" borderId="26" xfId="0" applyFont="1" applyBorder="1" applyAlignment="1">
      <alignment wrapText="1"/>
    </xf>
    <xf numFmtId="3" fontId="21" fillId="0" borderId="25" xfId="0" applyNumberFormat="1" applyFont="1" applyBorder="1" applyAlignment="1">
      <alignment/>
    </xf>
    <xf numFmtId="49" fontId="22" fillId="0" borderId="26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1" fontId="20" fillId="0" borderId="64" xfId="0" applyNumberFormat="1" applyFont="1" applyBorder="1" applyAlignment="1">
      <alignment/>
    </xf>
    <xf numFmtId="3" fontId="21" fillId="0" borderId="65" xfId="0" applyNumberFormat="1" applyFont="1" applyBorder="1" applyAlignment="1">
      <alignment/>
    </xf>
    <xf numFmtId="0" fontId="21" fillId="0" borderId="26" xfId="0" applyFont="1" applyBorder="1" applyAlignment="1">
      <alignment/>
    </xf>
    <xf numFmtId="1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0" fontId="20" fillId="0" borderId="63" xfId="0" applyFont="1" applyBorder="1" applyAlignment="1">
      <alignment/>
    </xf>
    <xf numFmtId="3" fontId="31" fillId="0" borderId="0" xfId="112" applyNumberFormat="1" applyFont="1" applyAlignment="1">
      <alignment wrapText="1"/>
      <protection/>
    </xf>
    <xf numFmtId="3" fontId="31" fillId="0" borderId="0" xfId="112" applyNumberFormat="1" applyFont="1">
      <alignment/>
      <protection/>
    </xf>
    <xf numFmtId="0" fontId="31" fillId="0" borderId="0" xfId="112" applyFont="1">
      <alignment/>
      <protection/>
    </xf>
    <xf numFmtId="3" fontId="31" fillId="0" borderId="0" xfId="112" applyNumberFormat="1" applyFont="1" applyBorder="1" applyAlignment="1">
      <alignment wrapText="1"/>
      <protection/>
    </xf>
    <xf numFmtId="3" fontId="31" fillId="0" borderId="0" xfId="112" applyNumberFormat="1" applyFont="1" applyBorder="1">
      <alignment/>
      <protection/>
    </xf>
    <xf numFmtId="0" fontId="30" fillId="0" borderId="0" xfId="111" applyFont="1" applyBorder="1" applyAlignment="1">
      <alignment/>
      <protection/>
    </xf>
    <xf numFmtId="3" fontId="30" fillId="0" borderId="21" xfId="112" applyNumberFormat="1" applyFont="1" applyBorder="1" applyAlignment="1">
      <alignment horizontal="center" wrapText="1"/>
      <protection/>
    </xf>
    <xf numFmtId="3" fontId="30" fillId="0" borderId="23" xfId="112" applyNumberFormat="1" applyFont="1" applyBorder="1" applyAlignment="1">
      <alignment horizontal="center"/>
      <protection/>
    </xf>
    <xf numFmtId="3" fontId="31" fillId="0" borderId="24" xfId="112" applyNumberFormat="1" applyFont="1" applyBorder="1" applyAlignment="1">
      <alignment wrapText="1"/>
      <protection/>
    </xf>
    <xf numFmtId="3" fontId="31" fillId="0" borderId="27" xfId="112" applyNumberFormat="1" applyFont="1" applyBorder="1">
      <alignment/>
      <protection/>
    </xf>
    <xf numFmtId="0" fontId="69" fillId="0" borderId="0" xfId="112" applyFont="1">
      <alignment/>
      <protection/>
    </xf>
    <xf numFmtId="3" fontId="30" fillId="0" borderId="24" xfId="112" applyNumberFormat="1" applyFont="1" applyBorder="1" applyAlignment="1">
      <alignment wrapText="1"/>
      <protection/>
    </xf>
    <xf numFmtId="3" fontId="30" fillId="0" borderId="27" xfId="112" applyNumberFormat="1" applyFont="1" applyBorder="1">
      <alignment/>
      <protection/>
    </xf>
    <xf numFmtId="0" fontId="30" fillId="0" borderId="0" xfId="112" applyFont="1">
      <alignment/>
      <protection/>
    </xf>
    <xf numFmtId="0" fontId="44" fillId="0" borderId="21" xfId="123" applyFont="1" applyFill="1" applyBorder="1" applyAlignment="1">
      <alignment horizontal="left" vertical="center"/>
      <protection/>
    </xf>
    <xf numFmtId="3" fontId="41" fillId="0" borderId="19" xfId="0" applyNumberFormat="1" applyFont="1" applyFill="1" applyBorder="1" applyAlignment="1">
      <alignment horizontal="right"/>
    </xf>
    <xf numFmtId="0" fontId="42" fillId="0" borderId="21" xfId="123" applyFont="1" applyFill="1" applyBorder="1" applyAlignment="1">
      <alignment horizontal="left" vertical="center"/>
      <protection/>
    </xf>
    <xf numFmtId="0" fontId="42" fillId="0" borderId="66" xfId="123" applyFont="1" applyFill="1" applyBorder="1" applyAlignment="1">
      <alignment horizontal="left" vertical="center"/>
      <protection/>
    </xf>
    <xf numFmtId="0" fontId="42" fillId="0" borderId="66" xfId="123" applyFont="1" applyFill="1" applyBorder="1" applyAlignment="1" quotePrefix="1">
      <alignment horizontal="center" vertical="center"/>
      <protection/>
    </xf>
    <xf numFmtId="3" fontId="37" fillId="0" borderId="67" xfId="112" applyNumberFormat="1" applyFont="1" applyBorder="1" applyAlignment="1">
      <alignment horizontal="center" wrapText="1"/>
      <protection/>
    </xf>
    <xf numFmtId="3" fontId="37" fillId="0" borderId="68" xfId="112" applyNumberFormat="1" applyFont="1" applyBorder="1" applyAlignment="1">
      <alignment horizontal="center"/>
      <protection/>
    </xf>
    <xf numFmtId="0" fontId="37" fillId="0" borderId="67" xfId="106" applyFont="1" applyFill="1" applyBorder="1" applyAlignment="1">
      <alignment horizontal="center" wrapText="1"/>
      <protection/>
    </xf>
    <xf numFmtId="3" fontId="37" fillId="0" borderId="68" xfId="106" applyNumberFormat="1" applyFont="1" applyFill="1" applyBorder="1" applyAlignment="1">
      <alignment horizontal="center"/>
      <protection/>
    </xf>
    <xf numFmtId="3" fontId="52" fillId="0" borderId="24" xfId="112" applyNumberFormat="1" applyFont="1" applyBorder="1" applyAlignment="1">
      <alignment wrapText="1"/>
      <protection/>
    </xf>
    <xf numFmtId="3" fontId="52" fillId="0" borderId="27" xfId="112" applyNumberFormat="1" applyFont="1" applyBorder="1">
      <alignment/>
      <protection/>
    </xf>
    <xf numFmtId="3" fontId="37" fillId="0" borderId="28" xfId="112" applyNumberFormat="1" applyFont="1" applyBorder="1" applyAlignment="1">
      <alignment wrapText="1"/>
      <protection/>
    </xf>
    <xf numFmtId="3" fontId="37" fillId="0" borderId="20" xfId="112" applyNumberFormat="1" applyFont="1" applyBorder="1">
      <alignment/>
      <protection/>
    </xf>
    <xf numFmtId="0" fontId="52" fillId="0" borderId="69" xfId="0" applyFont="1" applyBorder="1" applyAlignment="1">
      <alignment/>
    </xf>
    <xf numFmtId="0" fontId="52" fillId="0" borderId="70" xfId="0" applyFont="1" applyBorder="1" applyAlignment="1">
      <alignment/>
    </xf>
    <xf numFmtId="0" fontId="37" fillId="0" borderId="71" xfId="106" applyFont="1" applyFill="1" applyBorder="1" applyAlignment="1">
      <alignment horizontal="center" wrapText="1"/>
      <protection/>
    </xf>
    <xf numFmtId="3" fontId="37" fillId="0" borderId="72" xfId="106" applyNumberFormat="1" applyFont="1" applyFill="1" applyBorder="1" applyAlignment="1">
      <alignment horizontal="center"/>
      <protection/>
    </xf>
    <xf numFmtId="0" fontId="37" fillId="0" borderId="73" xfId="106" applyFont="1" applyFill="1" applyBorder="1" applyAlignment="1">
      <alignment wrapText="1"/>
      <protection/>
    </xf>
    <xf numFmtId="3" fontId="46" fillId="0" borderId="74" xfId="106" applyNumberFormat="1" applyFont="1" applyFill="1" applyBorder="1">
      <alignment/>
      <protection/>
    </xf>
    <xf numFmtId="0" fontId="52" fillId="0" borderId="69" xfId="106" applyFont="1" applyFill="1" applyBorder="1" applyAlignment="1">
      <alignment wrapText="1"/>
      <protection/>
    </xf>
    <xf numFmtId="3" fontId="49" fillId="0" borderId="70" xfId="106" applyNumberFormat="1" applyFont="1" applyFill="1" applyBorder="1">
      <alignment/>
      <protection/>
    </xf>
    <xf numFmtId="0" fontId="48" fillId="0" borderId="69" xfId="106" applyFont="1" applyFill="1" applyBorder="1" applyAlignment="1">
      <alignment wrapText="1"/>
      <protection/>
    </xf>
    <xf numFmtId="3" fontId="46" fillId="0" borderId="70" xfId="106" applyNumberFormat="1" applyFont="1" applyFill="1" applyBorder="1">
      <alignment/>
      <protection/>
    </xf>
    <xf numFmtId="0" fontId="1" fillId="0" borderId="69" xfId="106" applyFont="1" applyFill="1" applyBorder="1" applyAlignment="1">
      <alignment wrapText="1"/>
      <protection/>
    </xf>
    <xf numFmtId="0" fontId="46" fillId="0" borderId="75" xfId="106" applyFont="1" applyFill="1" applyBorder="1" applyAlignment="1">
      <alignment wrapText="1"/>
      <protection/>
    </xf>
    <xf numFmtId="3" fontId="50" fillId="0" borderId="76" xfId="0" applyNumberFormat="1" applyFont="1" applyBorder="1" applyAlignment="1">
      <alignment/>
    </xf>
    <xf numFmtId="3" fontId="26" fillId="0" borderId="19" xfId="0" applyNumberFormat="1" applyFont="1" applyBorder="1" applyAlignment="1">
      <alignment horizontal="center" vertical="center" wrapText="1"/>
    </xf>
    <xf numFmtId="3" fontId="26" fillId="0" borderId="20" xfId="0" applyNumberFormat="1" applyFont="1" applyBorder="1" applyAlignment="1">
      <alignment horizontal="center" vertical="center" wrapText="1"/>
    </xf>
    <xf numFmtId="0" fontId="26" fillId="0" borderId="28" xfId="0" applyFont="1" applyBorder="1" applyAlignment="1">
      <alignment/>
    </xf>
    <xf numFmtId="3" fontId="26" fillId="0" borderId="19" xfId="0" applyNumberFormat="1" applyFont="1" applyBorder="1" applyAlignment="1">
      <alignment/>
    </xf>
    <xf numFmtId="0" fontId="24" fillId="0" borderId="19" xfId="0" applyFont="1" applyBorder="1" applyAlignment="1">
      <alignment/>
    </xf>
    <xf numFmtId="3" fontId="26" fillId="0" borderId="20" xfId="0" applyNumberFormat="1" applyFont="1" applyBorder="1" applyAlignment="1">
      <alignment/>
    </xf>
    <xf numFmtId="0" fontId="26" fillId="0" borderId="34" xfId="109" applyFont="1" applyBorder="1" applyAlignment="1">
      <alignment horizontal="center"/>
      <protection/>
    </xf>
    <xf numFmtId="0" fontId="26" fillId="0" borderId="77" xfId="109" applyFont="1" applyBorder="1" applyAlignment="1">
      <alignment horizontal="center" wrapText="1"/>
      <protection/>
    </xf>
    <xf numFmtId="0" fontId="26" fillId="0" borderId="48" xfId="109" applyFont="1" applyBorder="1" applyAlignment="1">
      <alignment horizontal="center"/>
      <protection/>
    </xf>
    <xf numFmtId="0" fontId="26" fillId="0" borderId="47" xfId="109" applyFont="1" applyBorder="1" applyAlignment="1">
      <alignment horizontal="center" wrapText="1"/>
      <protection/>
    </xf>
    <xf numFmtId="0" fontId="26" fillId="0" borderId="49" xfId="109" applyFont="1" applyBorder="1" applyAlignment="1">
      <alignment horizontal="center" wrapText="1"/>
      <protection/>
    </xf>
    <xf numFmtId="0" fontId="37" fillId="0" borderId="56" xfId="106" applyFont="1" applyBorder="1" applyAlignment="1">
      <alignment horizontal="center" wrapText="1"/>
      <protection/>
    </xf>
    <xf numFmtId="3" fontId="37" fillId="0" borderId="57" xfId="106" applyNumberFormat="1" applyFont="1" applyFill="1" applyBorder="1" applyAlignment="1">
      <alignment horizontal="center"/>
      <protection/>
    </xf>
    <xf numFmtId="0" fontId="37" fillId="0" borderId="34" xfId="0" applyFont="1" applyBorder="1" applyAlignment="1">
      <alignment horizontal="center" vertical="center" wrapText="1"/>
    </xf>
    <xf numFmtId="0" fontId="37" fillId="0" borderId="25" xfId="105" applyFont="1" applyBorder="1" applyAlignment="1">
      <alignment horizontal="center" vertical="center" wrapText="1"/>
      <protection/>
    </xf>
    <xf numFmtId="0" fontId="51" fillId="0" borderId="56" xfId="0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21" xfId="0" applyFont="1" applyBorder="1" applyAlignment="1">
      <alignment/>
    </xf>
    <xf numFmtId="0" fontId="52" fillId="0" borderId="22" xfId="0" applyFont="1" applyBorder="1" applyAlignment="1">
      <alignment/>
    </xf>
    <xf numFmtId="0" fontId="52" fillId="0" borderId="23" xfId="0" applyNumberFormat="1" applyFont="1" applyBorder="1" applyAlignment="1">
      <alignment/>
    </xf>
    <xf numFmtId="0" fontId="52" fillId="0" borderId="64" xfId="0" applyFont="1" applyFill="1" applyBorder="1" applyAlignment="1">
      <alignment/>
    </xf>
    <xf numFmtId="0" fontId="52" fillId="0" borderId="24" xfId="0" applyFont="1" applyBorder="1" applyAlignment="1">
      <alignment/>
    </xf>
    <xf numFmtId="0" fontId="52" fillId="0" borderId="25" xfId="0" applyFont="1" applyBorder="1" applyAlignment="1">
      <alignment/>
    </xf>
    <xf numFmtId="0" fontId="52" fillId="0" borderId="27" xfId="0" applyFont="1" applyBorder="1" applyAlignment="1">
      <alignment/>
    </xf>
    <xf numFmtId="0" fontId="52" fillId="0" borderId="54" xfId="0" applyFont="1" applyBorder="1" applyAlignment="1">
      <alignment/>
    </xf>
    <xf numFmtId="0" fontId="52" fillId="0" borderId="60" xfId="0" applyFont="1" applyBorder="1" applyAlignment="1">
      <alignment/>
    </xf>
    <xf numFmtId="0" fontId="52" fillId="0" borderId="55" xfId="0" applyNumberFormat="1" applyFont="1" applyBorder="1" applyAlignment="1">
      <alignment/>
    </xf>
    <xf numFmtId="0" fontId="51" fillId="0" borderId="56" xfId="0" applyFont="1" applyBorder="1" applyAlignment="1">
      <alignment horizontal="right"/>
    </xf>
    <xf numFmtId="0" fontId="51" fillId="0" borderId="62" xfId="0" applyNumberFormat="1" applyFont="1" applyBorder="1" applyAlignment="1">
      <alignment/>
    </xf>
    <xf numFmtId="0" fontId="51" fillId="0" borderId="57" xfId="0" applyNumberFormat="1" applyFont="1" applyBorder="1" applyAlignment="1">
      <alignment/>
    </xf>
    <xf numFmtId="0" fontId="51" fillId="0" borderId="0" xfId="0" applyFont="1" applyAlignment="1">
      <alignment/>
    </xf>
    <xf numFmtId="0" fontId="52" fillId="0" borderId="64" xfId="0" applyNumberFormat="1" applyFont="1" applyFill="1" applyBorder="1" applyAlignment="1">
      <alignment/>
    </xf>
    <xf numFmtId="0" fontId="20" fillId="0" borderId="25" xfId="0" applyFont="1" applyBorder="1" applyAlignment="1">
      <alignment wrapText="1"/>
    </xf>
    <xf numFmtId="0" fontId="37" fillId="0" borderId="78" xfId="0" applyFont="1" applyFill="1" applyBorder="1" applyAlignment="1">
      <alignment horizontal="center"/>
    </xf>
    <xf numFmtId="49" fontId="24" fillId="0" borderId="79" xfId="0" applyNumberFormat="1" applyFont="1" applyFill="1" applyBorder="1" applyAlignment="1">
      <alignment/>
    </xf>
    <xf numFmtId="3" fontId="24" fillId="0" borderId="80" xfId="0" applyNumberFormat="1" applyFont="1" applyFill="1" applyBorder="1" applyAlignment="1">
      <alignment horizontal="right"/>
    </xf>
    <xf numFmtId="49" fontId="24" fillId="0" borderId="79" xfId="0" applyNumberFormat="1" applyFont="1" applyFill="1" applyBorder="1" applyAlignment="1">
      <alignment/>
    </xf>
    <xf numFmtId="49" fontId="39" fillId="0" borderId="79" xfId="0" applyNumberFormat="1" applyFont="1" applyFill="1" applyBorder="1" applyAlignment="1">
      <alignment/>
    </xf>
    <xf numFmtId="49" fontId="67" fillId="0" borderId="79" xfId="0" applyNumberFormat="1" applyFont="1" applyFill="1" applyBorder="1" applyAlignment="1">
      <alignment/>
    </xf>
    <xf numFmtId="49" fontId="39" fillId="0" borderId="79" xfId="0" applyNumberFormat="1" applyFont="1" applyFill="1" applyBorder="1" applyAlignment="1">
      <alignment/>
    </xf>
    <xf numFmtId="49" fontId="26" fillId="0" borderId="79" xfId="0" applyNumberFormat="1" applyFont="1" applyFill="1" applyBorder="1" applyAlignment="1">
      <alignment/>
    </xf>
    <xf numFmtId="3" fontId="26" fillId="0" borderId="80" xfId="0" applyNumberFormat="1" applyFont="1" applyFill="1" applyBorder="1" applyAlignment="1">
      <alignment horizontal="right"/>
    </xf>
    <xf numFmtId="49" fontId="26" fillId="0" borderId="79" xfId="0" applyNumberFormat="1" applyFont="1" applyFill="1" applyBorder="1" applyAlignment="1">
      <alignment vertical="center" wrapText="1"/>
    </xf>
    <xf numFmtId="49" fontId="26" fillId="0" borderId="79" xfId="0" applyNumberFormat="1" applyFont="1" applyFill="1" applyBorder="1" applyAlignment="1">
      <alignment/>
    </xf>
    <xf numFmtId="49" fontId="26" fillId="0" borderId="79" xfId="0" applyNumberFormat="1" applyFont="1" applyFill="1" applyBorder="1" applyAlignment="1">
      <alignment vertical="center" wrapText="1"/>
    </xf>
    <xf numFmtId="49" fontId="68" fillId="0" borderId="81" xfId="0" applyNumberFormat="1" applyFont="1" applyFill="1" applyBorder="1" applyAlignment="1">
      <alignment/>
    </xf>
    <xf numFmtId="0" fontId="68" fillId="0" borderId="82" xfId="0" applyFont="1" applyFill="1" applyBorder="1" applyAlignment="1">
      <alignment/>
    </xf>
    <xf numFmtId="3" fontId="38" fillId="0" borderId="82" xfId="0" applyNumberFormat="1" applyFont="1" applyFill="1" applyBorder="1" applyAlignment="1">
      <alignment horizontal="center"/>
    </xf>
    <xf numFmtId="3" fontId="38" fillId="0" borderId="82" xfId="0" applyNumberFormat="1" applyFont="1" applyFill="1" applyBorder="1" applyAlignment="1">
      <alignment/>
    </xf>
    <xf numFmtId="3" fontId="26" fillId="0" borderId="82" xfId="0" applyNumberFormat="1" applyFont="1" applyFill="1" applyBorder="1" applyAlignment="1">
      <alignment/>
    </xf>
    <xf numFmtId="3" fontId="26" fillId="0" borderId="83" xfId="0" applyNumberFormat="1" applyFont="1" applyFill="1" applyBorder="1" applyAlignment="1">
      <alignment/>
    </xf>
    <xf numFmtId="0" fontId="52" fillId="0" borderId="21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52" fillId="0" borderId="23" xfId="0" applyFont="1" applyBorder="1" applyAlignment="1">
      <alignment vertical="center"/>
    </xf>
    <xf numFmtId="0" fontId="52" fillId="0" borderId="24" xfId="0" applyFont="1" applyBorder="1" applyAlignment="1">
      <alignment horizontal="left" vertical="center" wrapText="1"/>
    </xf>
    <xf numFmtId="0" fontId="52" fillId="0" borderId="25" xfId="0" applyFont="1" applyBorder="1" applyAlignment="1">
      <alignment horizontal="left" vertical="center" wrapText="1"/>
    </xf>
    <xf numFmtId="0" fontId="52" fillId="0" borderId="27" xfId="0" applyFont="1" applyBorder="1" applyAlignment="1">
      <alignment vertical="center"/>
    </xf>
    <xf numFmtId="0" fontId="52" fillId="0" borderId="54" xfId="0" applyFont="1" applyBorder="1" applyAlignment="1">
      <alignment horizontal="left" vertical="center" wrapText="1"/>
    </xf>
    <xf numFmtId="0" fontId="52" fillId="0" borderId="60" xfId="0" applyFont="1" applyBorder="1" applyAlignment="1">
      <alignment horizontal="left" vertical="center" wrapText="1"/>
    </xf>
    <xf numFmtId="0" fontId="52" fillId="0" borderId="55" xfId="0" applyFont="1" applyBorder="1" applyAlignment="1">
      <alignment vertical="center"/>
    </xf>
    <xf numFmtId="0" fontId="51" fillId="0" borderId="56" xfId="0" applyFont="1" applyBorder="1" applyAlignment="1">
      <alignment vertical="center"/>
    </xf>
    <xf numFmtId="0" fontId="40" fillId="0" borderId="24" xfId="0" applyFont="1" applyFill="1" applyBorder="1" applyAlignment="1">
      <alignment/>
    </xf>
    <xf numFmtId="0" fontId="40" fillId="0" borderId="25" xfId="0" applyFont="1" applyFill="1" applyBorder="1" applyAlignment="1">
      <alignment/>
    </xf>
    <xf numFmtId="0" fontId="40" fillId="0" borderId="25" xfId="0" applyFont="1" applyFill="1" applyBorder="1" applyAlignment="1">
      <alignment horizontal="left"/>
    </xf>
    <xf numFmtId="3" fontId="41" fillId="0" borderId="25" xfId="0" applyNumberFormat="1" applyFont="1" applyFill="1" applyBorder="1" applyAlignment="1">
      <alignment/>
    </xf>
    <xf numFmtId="3" fontId="40" fillId="0" borderId="25" xfId="0" applyNumberFormat="1" applyFont="1" applyFill="1" applyBorder="1" applyAlignment="1">
      <alignment/>
    </xf>
    <xf numFmtId="0" fontId="40" fillId="0" borderId="25" xfId="0" applyFont="1" applyFill="1" applyBorder="1" applyAlignment="1">
      <alignment/>
    </xf>
    <xf numFmtId="0" fontId="40" fillId="0" borderId="27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49" fontId="40" fillId="0" borderId="25" xfId="0" applyNumberFormat="1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left" vertical="center"/>
    </xf>
    <xf numFmtId="3" fontId="40" fillId="0" borderId="25" xfId="0" applyNumberFormat="1" applyFont="1" applyFill="1" applyBorder="1" applyAlignment="1">
      <alignment horizontal="right"/>
    </xf>
    <xf numFmtId="0" fontId="41" fillId="0" borderId="25" xfId="0" applyFont="1" applyFill="1" applyBorder="1" applyAlignment="1">
      <alignment horizontal="left"/>
    </xf>
    <xf numFmtId="0" fontId="26" fillId="0" borderId="0" xfId="0" applyFont="1" applyBorder="1" applyAlignment="1">
      <alignment horizontal="center" wrapText="1"/>
    </xf>
    <xf numFmtId="0" fontId="61" fillId="0" borderId="60" xfId="108" applyFont="1" applyBorder="1" applyAlignment="1">
      <alignment vertical="center" wrapText="1"/>
      <protection/>
    </xf>
    <xf numFmtId="0" fontId="37" fillId="0" borderId="67" xfId="108" applyFont="1" applyBorder="1" applyAlignment="1">
      <alignment wrapText="1"/>
      <protection/>
    </xf>
    <xf numFmtId="0" fontId="37" fillId="0" borderId="84" xfId="108" applyFont="1" applyBorder="1">
      <alignment/>
      <protection/>
    </xf>
    <xf numFmtId="0" fontId="37" fillId="0" borderId="84" xfId="108" applyFont="1" applyBorder="1" applyAlignment="1">
      <alignment horizontal="center" wrapText="1"/>
      <protection/>
    </xf>
    <xf numFmtId="3" fontId="37" fillId="0" borderId="84" xfId="108" applyNumberFormat="1" applyFont="1" applyBorder="1">
      <alignment/>
      <protection/>
    </xf>
    <xf numFmtId="3" fontId="37" fillId="0" borderId="68" xfId="108" applyNumberFormat="1" applyFont="1" applyBorder="1">
      <alignment/>
      <protection/>
    </xf>
    <xf numFmtId="3" fontId="37" fillId="0" borderId="85" xfId="108" applyNumberFormat="1" applyFont="1" applyBorder="1" applyAlignment="1">
      <alignment horizontal="center" vertical="center" wrapText="1"/>
      <protection/>
    </xf>
    <xf numFmtId="0" fontId="61" fillId="0" borderId="86" xfId="0" applyFont="1" applyBorder="1" applyAlignment="1">
      <alignment wrapText="1"/>
    </xf>
    <xf numFmtId="0" fontId="61" fillId="0" borderId="78" xfId="108" applyFont="1" applyBorder="1" applyAlignment="1">
      <alignment vertical="center" wrapText="1"/>
      <protection/>
    </xf>
    <xf numFmtId="167" fontId="61" fillId="0" borderId="87" xfId="108" applyNumberFormat="1" applyFont="1" applyBorder="1" applyAlignment="1">
      <alignment horizontal="center" vertical="center" wrapText="1"/>
      <protection/>
    </xf>
    <xf numFmtId="3" fontId="61" fillId="0" borderId="87" xfId="108" applyNumberFormat="1" applyFont="1" applyBorder="1" applyAlignment="1">
      <alignment vertical="center"/>
      <protection/>
    </xf>
    <xf numFmtId="3" fontId="61" fillId="0" borderId="88" xfId="108" applyNumberFormat="1" applyFont="1" applyBorder="1" applyAlignment="1">
      <alignment vertical="center" wrapText="1"/>
      <protection/>
    </xf>
    <xf numFmtId="0" fontId="61" fillId="0" borderId="79" xfId="108" applyFont="1" applyBorder="1" applyAlignment="1">
      <alignment vertical="center" wrapText="1"/>
      <protection/>
    </xf>
    <xf numFmtId="3" fontId="61" fillId="0" borderId="80" xfId="108" applyNumberFormat="1" applyFont="1" applyBorder="1" applyAlignment="1">
      <alignment vertical="center" wrapText="1"/>
      <protection/>
    </xf>
    <xf numFmtId="0" fontId="61" fillId="0" borderId="79" xfId="0" applyFont="1" applyBorder="1" applyAlignment="1">
      <alignment wrapText="1"/>
    </xf>
    <xf numFmtId="0" fontId="61" fillId="0" borderId="89" xfId="108" applyFont="1" applyBorder="1" applyAlignment="1">
      <alignment vertical="center" wrapText="1"/>
      <protection/>
    </xf>
    <xf numFmtId="3" fontId="61" fillId="0" borderId="90" xfId="108" applyNumberFormat="1" applyFont="1" applyBorder="1" applyAlignment="1">
      <alignment vertical="center" wrapText="1"/>
      <protection/>
    </xf>
    <xf numFmtId="0" fontId="61" fillId="0" borderId="89" xfId="0" applyFont="1" applyBorder="1" applyAlignment="1">
      <alignment vertical="center" wrapText="1"/>
    </xf>
    <xf numFmtId="3" fontId="37" fillId="0" borderId="57" xfId="106" applyNumberFormat="1" applyFont="1" applyBorder="1" applyAlignment="1">
      <alignment horizontal="center" wrapText="1"/>
      <protection/>
    </xf>
    <xf numFmtId="0" fontId="37" fillId="0" borderId="56" xfId="106" applyFont="1" applyBorder="1" applyAlignment="1">
      <alignment horizontal="center" vertical="center" wrapText="1"/>
      <protection/>
    </xf>
    <xf numFmtId="0" fontId="51" fillId="0" borderId="58" xfId="106" applyFont="1" applyBorder="1" applyAlignment="1">
      <alignment horizontal="center" wrapText="1"/>
      <protection/>
    </xf>
    <xf numFmtId="0" fontId="51" fillId="0" borderId="0" xfId="106" applyFont="1" applyBorder="1" applyAlignment="1">
      <alignment wrapText="1"/>
      <protection/>
    </xf>
    <xf numFmtId="0" fontId="51" fillId="0" borderId="56" xfId="106" applyFont="1" applyBorder="1" applyAlignment="1">
      <alignment horizontal="center" wrapText="1"/>
      <protection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21" xfId="0" applyFont="1" applyBorder="1" applyAlignment="1">
      <alignment vertical="top" wrapText="1"/>
    </xf>
    <xf numFmtId="3" fontId="24" fillId="0" borderId="23" xfId="0" applyNumberFormat="1" applyFont="1" applyBorder="1" applyAlignment="1">
      <alignment horizontal="right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4" fillId="0" borderId="54" xfId="0" applyFont="1" applyBorder="1" applyAlignment="1">
      <alignment vertical="top" wrapText="1"/>
    </xf>
    <xf numFmtId="3" fontId="24" fillId="0" borderId="55" xfId="0" applyNumberFormat="1" applyFont="1" applyBorder="1" applyAlignment="1">
      <alignment horizontal="right"/>
    </xf>
    <xf numFmtId="0" fontId="26" fillId="0" borderId="67" xfId="0" applyFont="1" applyBorder="1" applyAlignment="1">
      <alignment vertical="center" wrapText="1"/>
    </xf>
    <xf numFmtId="3" fontId="26" fillId="0" borderId="68" xfId="0" applyNumberFormat="1" applyFont="1" applyBorder="1" applyAlignment="1">
      <alignment horizontal="right" vertical="center"/>
    </xf>
    <xf numFmtId="0" fontId="26" fillId="0" borderId="91" xfId="109" applyFont="1" applyBorder="1" applyAlignment="1">
      <alignment horizontal="center" wrapText="1"/>
      <protection/>
    </xf>
    <xf numFmtId="49" fontId="25" fillId="0" borderId="92" xfId="109" applyNumberFormat="1" applyFont="1" applyBorder="1" applyAlignment="1">
      <alignment wrapText="1"/>
      <protection/>
    </xf>
    <xf numFmtId="49" fontId="27" fillId="0" borderId="93" xfId="109" applyNumberFormat="1" applyFont="1" applyBorder="1" applyAlignment="1">
      <alignment wrapText="1"/>
      <protection/>
    </xf>
    <xf numFmtId="49" fontId="25" fillId="0" borderId="94" xfId="109" applyNumberFormat="1" applyFont="1" applyBorder="1" applyAlignment="1">
      <alignment wrapText="1"/>
      <protection/>
    </xf>
    <xf numFmtId="49" fontId="27" fillId="0" borderId="94" xfId="109" applyNumberFormat="1" applyFont="1" applyBorder="1" applyAlignment="1">
      <alignment wrapText="1"/>
      <protection/>
    </xf>
    <xf numFmtId="49" fontId="27" fillId="0" borderId="95" xfId="109" applyNumberFormat="1" applyFont="1" applyBorder="1" applyAlignment="1">
      <alignment wrapText="1"/>
      <protection/>
    </xf>
    <xf numFmtId="0" fontId="25" fillId="0" borderId="96" xfId="109" applyFont="1" applyBorder="1" applyAlignment="1">
      <alignment wrapText="1"/>
      <protection/>
    </xf>
    <xf numFmtId="0" fontId="25" fillId="0" borderId="97" xfId="109" applyFont="1" applyBorder="1" applyAlignment="1">
      <alignment wrapText="1"/>
      <protection/>
    </xf>
    <xf numFmtId="3" fontId="30" fillId="0" borderId="97" xfId="0" applyNumberFormat="1" applyFont="1" applyBorder="1" applyAlignment="1">
      <alignment wrapText="1"/>
    </xf>
    <xf numFmtId="0" fontId="25" fillId="0" borderId="98" xfId="113" applyFont="1" applyBorder="1" applyAlignment="1">
      <alignment wrapText="1"/>
      <protection/>
    </xf>
    <xf numFmtId="0" fontId="21" fillId="0" borderId="43" xfId="0" applyFont="1" applyBorder="1" applyAlignment="1">
      <alignment/>
    </xf>
    <xf numFmtId="0" fontId="26" fillId="0" borderId="91" xfId="109" applyFont="1" applyBorder="1" applyAlignment="1">
      <alignment horizontal="center"/>
      <protection/>
    </xf>
    <xf numFmtId="3" fontId="25" fillId="0" borderId="92" xfId="109" applyNumberFormat="1" applyFont="1" applyBorder="1">
      <alignment/>
      <protection/>
    </xf>
    <xf numFmtId="3" fontId="27" fillId="0" borderId="93" xfId="109" applyNumberFormat="1" applyFont="1" applyBorder="1">
      <alignment/>
      <protection/>
    </xf>
    <xf numFmtId="3" fontId="25" fillId="0" borderId="93" xfId="109" applyNumberFormat="1" applyFont="1" applyBorder="1">
      <alignment/>
      <protection/>
    </xf>
    <xf numFmtId="3" fontId="27" fillId="0" borderId="94" xfId="109" applyNumberFormat="1" applyFont="1" applyBorder="1">
      <alignment/>
      <protection/>
    </xf>
    <xf numFmtId="3" fontId="25" fillId="0" borderId="94" xfId="109" applyNumberFormat="1" applyFont="1" applyBorder="1">
      <alignment/>
      <protection/>
    </xf>
    <xf numFmtId="3" fontId="27" fillId="0" borderId="95" xfId="109" applyNumberFormat="1" applyFont="1" applyBorder="1">
      <alignment/>
      <protection/>
    </xf>
    <xf numFmtId="3" fontId="25" fillId="0" borderId="97" xfId="109" applyNumberFormat="1" applyFont="1" applyBorder="1">
      <alignment/>
      <protection/>
    </xf>
    <xf numFmtId="3" fontId="25" fillId="0" borderId="96" xfId="109" applyNumberFormat="1" applyFont="1" applyBorder="1">
      <alignment/>
      <protection/>
    </xf>
    <xf numFmtId="3" fontId="25" fillId="0" borderId="99" xfId="113" applyNumberFormat="1" applyFont="1" applyBorder="1">
      <alignment/>
      <protection/>
    </xf>
    <xf numFmtId="0" fontId="20" fillId="0" borderId="100" xfId="0" applyFont="1" applyBorder="1" applyAlignment="1">
      <alignment wrapText="1"/>
    </xf>
    <xf numFmtId="0" fontId="52" fillId="0" borderId="70" xfId="0" applyFont="1" applyFill="1" applyBorder="1" applyAlignment="1">
      <alignment/>
    </xf>
    <xf numFmtId="0" fontId="37" fillId="0" borderId="101" xfId="106" applyFont="1" applyFill="1" applyBorder="1" applyAlignment="1">
      <alignment wrapText="1"/>
      <protection/>
    </xf>
    <xf numFmtId="3" fontId="37" fillId="0" borderId="102" xfId="106" applyNumberFormat="1" applyFont="1" applyFill="1" applyBorder="1">
      <alignment/>
      <protection/>
    </xf>
    <xf numFmtId="0" fontId="52" fillId="0" borderId="103" xfId="106" applyFont="1" applyFill="1" applyBorder="1" applyAlignment="1">
      <alignment wrapText="1"/>
      <protection/>
    </xf>
    <xf numFmtId="3" fontId="52" fillId="0" borderId="104" xfId="106" applyNumberFormat="1" applyFont="1" applyFill="1" applyBorder="1">
      <alignment/>
      <protection/>
    </xf>
    <xf numFmtId="0" fontId="37" fillId="0" borderId="79" xfId="106" applyFont="1" applyFill="1" applyBorder="1" applyAlignment="1">
      <alignment wrapText="1"/>
      <protection/>
    </xf>
    <xf numFmtId="3" fontId="51" fillId="0" borderId="80" xfId="106" applyNumberFormat="1" applyFont="1" applyFill="1" applyBorder="1">
      <alignment/>
      <protection/>
    </xf>
    <xf numFmtId="0" fontId="52" fillId="0" borderId="79" xfId="106" applyFont="1" applyFill="1" applyBorder="1" applyAlignment="1">
      <alignment wrapText="1"/>
      <protection/>
    </xf>
    <xf numFmtId="3" fontId="52" fillId="0" borderId="80" xfId="106" applyNumberFormat="1" applyFont="1" applyFill="1" applyBorder="1">
      <alignment/>
      <protection/>
    </xf>
    <xf numFmtId="0" fontId="52" fillId="0" borderId="105" xfId="0" applyFont="1" applyBorder="1" applyAlignment="1">
      <alignment/>
    </xf>
    <xf numFmtId="0" fontId="52" fillId="0" borderId="106" xfId="0" applyFont="1" applyBorder="1" applyAlignment="1">
      <alignment/>
    </xf>
    <xf numFmtId="3" fontId="37" fillId="0" borderId="80" xfId="106" applyNumberFormat="1" applyFont="1" applyFill="1" applyBorder="1">
      <alignment/>
      <protection/>
    </xf>
    <xf numFmtId="0" fontId="51" fillId="0" borderId="79" xfId="106" applyFont="1" applyFill="1" applyBorder="1" applyAlignment="1">
      <alignment wrapText="1"/>
      <protection/>
    </xf>
    <xf numFmtId="0" fontId="52" fillId="0" borderId="107" xfId="106" applyFont="1" applyFill="1" applyBorder="1" applyAlignment="1">
      <alignment wrapText="1"/>
      <protection/>
    </xf>
    <xf numFmtId="3" fontId="52" fillId="0" borderId="108" xfId="106" applyNumberFormat="1" applyFont="1" applyFill="1" applyBorder="1">
      <alignment/>
      <protection/>
    </xf>
    <xf numFmtId="0" fontId="52" fillId="0" borderId="65" xfId="0" applyNumberFormat="1" applyFont="1" applyBorder="1" applyAlignment="1">
      <alignment/>
    </xf>
    <xf numFmtId="0" fontId="51" fillId="0" borderId="67" xfId="0" applyFont="1" applyBorder="1" applyAlignment="1">
      <alignment horizontal="right"/>
    </xf>
    <xf numFmtId="0" fontId="51" fillId="0" borderId="84" xfId="0" applyNumberFormat="1" applyFont="1" applyBorder="1" applyAlignment="1">
      <alignment/>
    </xf>
    <xf numFmtId="0" fontId="52" fillId="0" borderId="68" xfId="0" applyNumberFormat="1" applyFont="1" applyBorder="1" applyAlignment="1">
      <alignment/>
    </xf>
    <xf numFmtId="49" fontId="40" fillId="0" borderId="25" xfId="0" applyNumberFormat="1" applyFont="1" applyBorder="1" applyAlignment="1" quotePrefix="1">
      <alignment horizontal="center"/>
    </xf>
    <xf numFmtId="0" fontId="26" fillId="0" borderId="0" xfId="0" applyFont="1" applyBorder="1" applyAlignment="1">
      <alignment horizontal="center"/>
    </xf>
    <xf numFmtId="0" fontId="26" fillId="0" borderId="58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1" fillId="0" borderId="24" xfId="0" applyFont="1" applyBorder="1" applyAlignment="1">
      <alignment horizontal="left"/>
    </xf>
    <xf numFmtId="0" fontId="20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left"/>
    </xf>
    <xf numFmtId="0" fontId="21" fillId="0" borderId="24" xfId="0" applyFont="1" applyBorder="1" applyAlignment="1">
      <alignment/>
    </xf>
    <xf numFmtId="49" fontId="21" fillId="0" borderId="24" xfId="0" applyNumberFormat="1" applyFont="1" applyBorder="1" applyAlignment="1">
      <alignment horizontal="left" wrapText="1"/>
    </xf>
    <xf numFmtId="0" fontId="26" fillId="0" borderId="0" xfId="109" applyFont="1" applyBorder="1" applyAlignment="1">
      <alignment horizontal="center"/>
      <protection/>
    </xf>
    <xf numFmtId="0" fontId="26" fillId="0" borderId="44" xfId="109" applyFont="1" applyBorder="1" applyAlignment="1">
      <alignment horizontal="center"/>
      <protection/>
    </xf>
    <xf numFmtId="0" fontId="26" fillId="0" borderId="109" xfId="109" applyFont="1" applyBorder="1" applyAlignment="1">
      <alignment horizontal="center"/>
      <protection/>
    </xf>
    <xf numFmtId="0" fontId="26" fillId="0" borderId="34" xfId="109" applyFont="1" applyBorder="1" applyAlignment="1">
      <alignment horizontal="center"/>
      <protection/>
    </xf>
    <xf numFmtId="0" fontId="34" fillId="0" borderId="0" xfId="0" applyFont="1" applyBorder="1" applyAlignment="1">
      <alignment horizontal="center" shrinkToFit="1"/>
    </xf>
    <xf numFmtId="0" fontId="34" fillId="0" borderId="5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56" xfId="0" applyFont="1" applyBorder="1" applyAlignment="1">
      <alignment horizontal="center" vertical="center"/>
    </xf>
    <xf numFmtId="0" fontId="41" fillId="0" borderId="62" xfId="0" applyFont="1" applyFill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/>
    </xf>
    <xf numFmtId="0" fontId="41" fillId="0" borderId="50" xfId="0" applyFont="1" applyBorder="1" applyAlignment="1">
      <alignment horizontal="center"/>
    </xf>
    <xf numFmtId="0" fontId="41" fillId="0" borderId="19" xfId="0" applyFont="1" applyBorder="1" applyAlignment="1">
      <alignment horizontal="center" vertical="center" wrapText="1"/>
    </xf>
    <xf numFmtId="3" fontId="41" fillId="0" borderId="63" xfId="0" applyNumberFormat="1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/>
    </xf>
    <xf numFmtId="0" fontId="41" fillId="0" borderId="34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3" fontId="41" fillId="0" borderId="28" xfId="0" applyNumberFormat="1" applyFont="1" applyBorder="1" applyAlignment="1">
      <alignment horizontal="center" vertical="center" wrapText="1"/>
    </xf>
    <xf numFmtId="0" fontId="41" fillId="0" borderId="63" xfId="0" applyFont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left"/>
    </xf>
    <xf numFmtId="0" fontId="41" fillId="0" borderId="25" xfId="0" applyFont="1" applyBorder="1" applyAlignment="1">
      <alignment horizontal="left"/>
    </xf>
    <xf numFmtId="0" fontId="41" fillId="0" borderId="19" xfId="0" applyFont="1" applyBorder="1" applyAlignment="1">
      <alignment horizontal="left"/>
    </xf>
    <xf numFmtId="0" fontId="43" fillId="0" borderId="0" xfId="0" applyFont="1" applyFill="1" applyBorder="1" applyAlignment="1">
      <alignment/>
    </xf>
    <xf numFmtId="0" fontId="44" fillId="0" borderId="0" xfId="104" applyFont="1" applyFill="1" applyBorder="1" applyAlignment="1">
      <alignment horizontal="center"/>
      <protection/>
    </xf>
    <xf numFmtId="0" fontId="44" fillId="0" borderId="56" xfId="123" applyFont="1" applyFill="1" applyBorder="1" applyAlignment="1">
      <alignment horizontal="center" vertical="center"/>
      <protection/>
    </xf>
    <xf numFmtId="0" fontId="44" fillId="0" borderId="62" xfId="123" applyFont="1" applyFill="1" applyBorder="1" applyAlignment="1">
      <alignment horizontal="center" vertical="center"/>
      <protection/>
    </xf>
    <xf numFmtId="0" fontId="44" fillId="0" borderId="59" xfId="123" applyFont="1" applyFill="1" applyBorder="1" applyAlignment="1">
      <alignment horizontal="center"/>
      <protection/>
    </xf>
    <xf numFmtId="3" fontId="44" fillId="0" borderId="19" xfId="123" applyNumberFormat="1" applyFont="1" applyFill="1" applyBorder="1" applyAlignment="1">
      <alignment horizontal="center" vertical="center" wrapText="1"/>
      <protection/>
    </xf>
    <xf numFmtId="0" fontId="44" fillId="0" borderId="51" xfId="123" applyFont="1" applyFill="1" applyBorder="1" applyAlignment="1">
      <alignment horizontal="center"/>
      <protection/>
    </xf>
    <xf numFmtId="0" fontId="44" fillId="0" borderId="19" xfId="123" applyFont="1" applyFill="1" applyBorder="1" applyAlignment="1">
      <alignment horizontal="center" vertical="center" wrapText="1"/>
      <protection/>
    </xf>
    <xf numFmtId="0" fontId="44" fillId="0" borderId="19" xfId="123" applyFont="1" applyFill="1" applyBorder="1" applyAlignment="1">
      <alignment horizontal="center" vertical="center"/>
      <protection/>
    </xf>
    <xf numFmtId="0" fontId="44" fillId="0" borderId="28" xfId="123" applyFont="1" applyFill="1" applyBorder="1" applyAlignment="1">
      <alignment horizontal="left" vertical="center"/>
      <protection/>
    </xf>
    <xf numFmtId="0" fontId="44" fillId="0" borderId="20" xfId="123" applyFont="1" applyFill="1" applyBorder="1" applyAlignment="1">
      <alignment horizontal="center" vertical="center" wrapText="1"/>
      <protection/>
    </xf>
    <xf numFmtId="0" fontId="44" fillId="0" borderId="21" xfId="123" applyFont="1" applyFill="1" applyBorder="1" applyAlignment="1">
      <alignment horizontal="left" vertical="center"/>
      <protection/>
    </xf>
    <xf numFmtId="0" fontId="44" fillId="0" borderId="24" xfId="123" applyFont="1" applyFill="1" applyBorder="1" applyAlignment="1">
      <alignment horizontal="left" vertical="center"/>
      <protection/>
    </xf>
    <xf numFmtId="0" fontId="37" fillId="0" borderId="0" xfId="106" applyFont="1" applyFill="1" applyBorder="1" applyAlignment="1">
      <alignment horizontal="center" vertical="center"/>
      <protection/>
    </xf>
    <xf numFmtId="0" fontId="37" fillId="0" borderId="0" xfId="106" applyFont="1" applyFill="1" applyBorder="1" applyAlignment="1">
      <alignment horizontal="center"/>
      <protection/>
    </xf>
    <xf numFmtId="0" fontId="1" fillId="0" borderId="0" xfId="106" applyFill="1" applyBorder="1" applyAlignment="1">
      <alignment horizontal="center" wrapText="1"/>
      <protection/>
    </xf>
    <xf numFmtId="0" fontId="26" fillId="0" borderId="0" xfId="0" applyFont="1" applyBorder="1" applyAlignment="1">
      <alignment horizontal="center" wrapText="1"/>
    </xf>
    <xf numFmtId="0" fontId="37" fillId="0" borderId="0" xfId="106" applyFont="1" applyBorder="1" applyAlignment="1">
      <alignment horizontal="center" vertical="center" wrapText="1"/>
      <protection/>
    </xf>
    <xf numFmtId="0" fontId="37" fillId="0" borderId="0" xfId="106" applyFont="1" applyBorder="1" applyAlignment="1">
      <alignment horizontal="center"/>
      <protection/>
    </xf>
    <xf numFmtId="0" fontId="37" fillId="0" borderId="0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70" fillId="0" borderId="0" xfId="105" applyFont="1" applyFill="1" applyBorder="1" applyAlignment="1">
      <alignment horizontal="center" vertical="center"/>
      <protection/>
    </xf>
    <xf numFmtId="0" fontId="51" fillId="0" borderId="0" xfId="105" applyFont="1" applyBorder="1" applyAlignment="1">
      <alignment horizontal="center" vertical="center"/>
      <protection/>
    </xf>
    <xf numFmtId="0" fontId="37" fillId="0" borderId="25" xfId="105" applyFont="1" applyBorder="1" applyAlignment="1">
      <alignment horizontal="center" vertical="center" wrapText="1"/>
      <protection/>
    </xf>
    <xf numFmtId="0" fontId="23" fillId="0" borderId="25" xfId="105" applyFont="1" applyBorder="1" applyAlignment="1">
      <alignment horizontal="left"/>
      <protection/>
    </xf>
    <xf numFmtId="0" fontId="37" fillId="0" borderId="0" xfId="105" applyFont="1" applyAlignment="1">
      <alignment horizontal="center" wrapText="1"/>
      <protection/>
    </xf>
    <xf numFmtId="0" fontId="37" fillId="0" borderId="0" xfId="107" applyFont="1" applyBorder="1" applyAlignment="1">
      <alignment horizontal="center"/>
      <protection/>
    </xf>
    <xf numFmtId="0" fontId="37" fillId="0" borderId="46" xfId="107" applyFont="1" applyBorder="1" applyAlignment="1">
      <alignment horizontal="center"/>
      <protection/>
    </xf>
    <xf numFmtId="0" fontId="37" fillId="0" borderId="51" xfId="107" applyFont="1" applyBorder="1" applyAlignment="1">
      <alignment horizontal="center"/>
      <protection/>
    </xf>
    <xf numFmtId="0" fontId="30" fillId="0" borderId="0" xfId="111" applyFont="1" applyBorder="1" applyAlignment="1">
      <alignment horizontal="center" vertical="center" wrapText="1"/>
      <protection/>
    </xf>
    <xf numFmtId="0" fontId="63" fillId="0" borderId="0" xfId="111" applyFont="1" applyBorder="1" applyAlignment="1">
      <alignment horizontal="center" vertical="center" wrapText="1"/>
      <protection/>
    </xf>
    <xf numFmtId="0" fontId="30" fillId="0" borderId="110" xfId="111" applyFont="1" applyBorder="1" applyAlignment="1">
      <alignment horizontal="center" vertical="center" wrapText="1"/>
      <protection/>
    </xf>
    <xf numFmtId="0" fontId="30" fillId="0" borderId="91" xfId="111" applyFont="1" applyBorder="1" applyAlignment="1">
      <alignment horizontal="center" vertical="center" wrapText="1"/>
      <protection/>
    </xf>
    <xf numFmtId="0" fontId="30" fillId="0" borderId="111" xfId="111" applyFont="1" applyBorder="1" applyAlignment="1">
      <alignment horizontal="center" vertical="center" wrapText="1"/>
      <protection/>
    </xf>
    <xf numFmtId="0" fontId="30" fillId="0" borderId="51" xfId="111" applyFont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49" fontId="26" fillId="0" borderId="112" xfId="0" applyNumberFormat="1" applyFont="1" applyFill="1" applyBorder="1" applyAlignment="1">
      <alignment horizontal="center" vertical="center"/>
    </xf>
    <xf numFmtId="49" fontId="26" fillId="0" borderId="113" xfId="0" applyNumberFormat="1" applyFont="1" applyFill="1" applyBorder="1" applyAlignment="1">
      <alignment horizontal="center" vertical="center"/>
    </xf>
    <xf numFmtId="0" fontId="37" fillId="0" borderId="78" xfId="0" applyFont="1" applyFill="1" applyBorder="1" applyAlignment="1">
      <alignment horizontal="center"/>
    </xf>
    <xf numFmtId="3" fontId="26" fillId="0" borderId="114" xfId="0" applyNumberFormat="1" applyFont="1" applyFill="1" applyBorder="1" applyAlignment="1">
      <alignment horizontal="center" vertical="center" wrapText="1"/>
    </xf>
    <xf numFmtId="3" fontId="26" fillId="0" borderId="115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61" fillId="0" borderId="0" xfId="108" applyFont="1" applyBorder="1" applyAlignment="1">
      <alignment horizontal="left" wrapText="1"/>
      <protection/>
    </xf>
    <xf numFmtId="0" fontId="37" fillId="0" borderId="0" xfId="108" applyFont="1" applyBorder="1" applyAlignment="1">
      <alignment horizontal="center" wrapText="1"/>
      <protection/>
    </xf>
    <xf numFmtId="0" fontId="37" fillId="0" borderId="73" xfId="108" applyFont="1" applyBorder="1" applyAlignment="1">
      <alignment horizontal="center" vertical="center" wrapText="1"/>
      <protection/>
    </xf>
    <xf numFmtId="0" fontId="37" fillId="0" borderId="75" xfId="108" applyFont="1" applyBorder="1" applyAlignment="1">
      <alignment horizontal="center" vertical="center" wrapText="1"/>
      <protection/>
    </xf>
    <xf numFmtId="0" fontId="37" fillId="0" borderId="116" xfId="108" applyFont="1" applyBorder="1" applyAlignment="1">
      <alignment horizontal="center" vertical="center"/>
      <protection/>
    </xf>
    <xf numFmtId="0" fontId="37" fillId="0" borderId="117" xfId="108" applyFont="1" applyBorder="1" applyAlignment="1">
      <alignment horizontal="center" vertical="center"/>
      <protection/>
    </xf>
    <xf numFmtId="0" fontId="37" fillId="0" borderId="87" xfId="108" applyFont="1" applyBorder="1" applyAlignment="1">
      <alignment horizontal="center" vertical="center" wrapText="1"/>
      <protection/>
    </xf>
    <xf numFmtId="0" fontId="37" fillId="0" borderId="82" xfId="108" applyFont="1" applyBorder="1" applyAlignment="1">
      <alignment horizontal="center" vertical="center" wrapText="1"/>
      <protection/>
    </xf>
    <xf numFmtId="3" fontId="37" fillId="0" borderId="78" xfId="108" applyNumberFormat="1" applyFont="1" applyBorder="1" applyAlignment="1">
      <alignment horizontal="center" vertical="center"/>
      <protection/>
    </xf>
    <xf numFmtId="3" fontId="37" fillId="0" borderId="88" xfId="108" applyNumberFormat="1" applyFont="1" applyBorder="1" applyAlignment="1">
      <alignment horizontal="center" vertical="center" wrapText="1"/>
      <protection/>
    </xf>
    <xf numFmtId="3" fontId="37" fillId="0" borderId="83" xfId="108" applyNumberFormat="1" applyFont="1" applyBorder="1" applyAlignment="1">
      <alignment horizontal="center" vertical="center" wrapText="1"/>
      <protection/>
    </xf>
    <xf numFmtId="0" fontId="71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8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4" xfId="0" applyFont="1" applyBorder="1" applyAlignment="1">
      <alignment horizontal="left" wrapText="1"/>
    </xf>
    <xf numFmtId="0" fontId="21" fillId="0" borderId="24" xfId="0" applyFont="1" applyBorder="1" applyAlignment="1">
      <alignment wrapText="1"/>
    </xf>
    <xf numFmtId="0" fontId="21" fillId="0" borderId="26" xfId="0" applyFont="1" applyBorder="1" applyAlignment="1">
      <alignment horizontal="left"/>
    </xf>
    <xf numFmtId="0" fontId="72" fillId="0" borderId="0" xfId="0" applyFont="1" applyBorder="1" applyAlignment="1">
      <alignment horizontal="center" wrapText="1"/>
    </xf>
    <xf numFmtId="3" fontId="37" fillId="0" borderId="0" xfId="112" applyNumberFormat="1" applyFont="1" applyBorder="1" applyAlignment="1">
      <alignment horizontal="center"/>
      <protection/>
    </xf>
  </cellXfs>
  <cellStyles count="11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 1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 1" xfId="77"/>
    <cellStyle name="Heading 1 1" xfId="78"/>
    <cellStyle name="Heading 2 1" xfId="79"/>
    <cellStyle name="Heading 3" xfId="80"/>
    <cellStyle name="Heading 4" xfId="81"/>
    <cellStyle name="Hyperlink" xfId="82"/>
    <cellStyle name="Hivatkozott cella" xfId="83"/>
    <cellStyle name="Input" xfId="84"/>
    <cellStyle name="Jegyzet" xfId="85"/>
    <cellStyle name="Jelölőszín (1)" xfId="86"/>
    <cellStyle name="Jelölőszín (2)" xfId="87"/>
    <cellStyle name="Jelölőszín (3)" xfId="88"/>
    <cellStyle name="Jelölőszín (4)" xfId="89"/>
    <cellStyle name="Jelölőszín (5)" xfId="90"/>
    <cellStyle name="Jelölőszín (6)" xfId="91"/>
    <cellStyle name="Jelölőszín 1" xfId="92"/>
    <cellStyle name="Jelölőszín 2" xfId="93"/>
    <cellStyle name="Jelölőszín 3" xfId="94"/>
    <cellStyle name="Jelölőszín 4" xfId="95"/>
    <cellStyle name="Jelölőszín 5" xfId="96"/>
    <cellStyle name="Jelölőszín 6" xfId="97"/>
    <cellStyle name="Jó" xfId="98"/>
    <cellStyle name="Kimenet" xfId="99"/>
    <cellStyle name="Followed Hyperlink" xfId="100"/>
    <cellStyle name="Linked Cell" xfId="101"/>
    <cellStyle name="Magyarázó szöveg" xfId="102"/>
    <cellStyle name="Neutral 1" xfId="103"/>
    <cellStyle name="Normál_9702KV1_2011 ktv. táblák" xfId="104"/>
    <cellStyle name="Normál_Adósságszolgálat 2012 Brigi" xfId="105"/>
    <cellStyle name="Normál_Beruh.felú-átadott-átvett" xfId="106"/>
    <cellStyle name="Normál_Brigitől kisebbségek_Munkafüzet1" xfId="107"/>
    <cellStyle name="Normál_EU-s_pályázatok 20150115" xfId="108"/>
    <cellStyle name="Normál_KTGVET98" xfId="109"/>
    <cellStyle name="Normál_Munkafüzet1" xfId="110"/>
    <cellStyle name="Normál_Munkafüzet1_1" xfId="111"/>
    <cellStyle name="Normál_Munkafüzet3" xfId="112"/>
    <cellStyle name="Normál_Táblák-1" xfId="113"/>
    <cellStyle name="Note 1" xfId="114"/>
    <cellStyle name="Output" xfId="115"/>
    <cellStyle name="Összesen" xfId="116"/>
    <cellStyle name="Currency" xfId="117"/>
    <cellStyle name="Currency [0]" xfId="118"/>
    <cellStyle name="Rossz" xfId="119"/>
    <cellStyle name="Semleges" xfId="120"/>
    <cellStyle name="Számítás" xfId="121"/>
    <cellStyle name="Percent" xfId="122"/>
    <cellStyle name="TableStyleLight1" xfId="123"/>
    <cellStyle name="Title" xfId="124"/>
    <cellStyle name="Total" xfId="125"/>
    <cellStyle name="Warning Text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&#233;nz&#252;gyi%20Titk&#225;rs&#225;g\Dokumentumok\el&#337;terjeszt&#233;sek\2012\M&#225;jus\T&#225;j&#233;koztat&#243;%20t&#225;bl&#225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&#233;nz&#252;gyi%20Titk&#225;rs&#225;g\Dokumentumok\el&#337;terjeszt&#233;sek\2013\&#193;prilis\Besz&#225;mol&#243;%20janu&#225;r-febru&#225;r\K&#233;sz%20t&#225;bl&#225;k-%201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2012.%20k&#246;lts&#233;gvet&#233;si%20t&#225;bl&#225;k%202012%2002%2006-2(K&#246;tv&#233;nyes%20t&#225;bl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T&#225;j&#233;koztat&#243;%20t&#225;bl&#225;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Local%20Settings\Temp\2012.%20&#233;vi%20k&#246;lts&#233;gvet&#233;si%20t&#225;bl&#225;k%202010.01.05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DOCUME~1\ZSOMBO~1\LOCALS~1\Temp\DOCUME~1\ZSOMBO~1\LOCALS~1\Temp\Barbara\10.%20mell&#233;klet%20Ic&#225;nak%20(%20cellat&#246;rl&#337;s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OMBOR~1\LOCALS~1\Temp\2012.%20&#233;vi%20k&#246;lts&#233;gvet&#233;si%20t&#225;bl&#225;k%202010.01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 (2)"/>
      <sheetName val="4.....sz. melléklet"/>
      <sheetName val="5.2. sz. melléklet (2)"/>
      <sheetName val="3.... sz. melléklet"/>
      <sheetName val="5.2. sz. melléklet"/>
      <sheetName val="3.. sz. melléklet"/>
      <sheetName val="4..sz. melléklet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9"/>
  <sheetViews>
    <sheetView zoomScale="79" zoomScaleNormal="79" zoomScaleSheetLayoutView="79" zoomScalePageLayoutView="0" workbookViewId="0" topLeftCell="A1">
      <selection activeCell="F25" sqref="F25"/>
    </sheetView>
  </sheetViews>
  <sheetFormatPr defaultColWidth="9.00390625" defaultRowHeight="12.75" customHeight="1"/>
  <cols>
    <col min="1" max="1" width="6.125" style="1" customWidth="1"/>
    <col min="2" max="2" width="73.25390625" style="1" customWidth="1"/>
    <col min="3" max="3" width="11.375" style="2" customWidth="1"/>
    <col min="4" max="4" width="6.125" style="1" customWidth="1"/>
    <col min="5" max="5" width="64.375" style="1" customWidth="1"/>
    <col min="6" max="6" width="11.375" style="2" customWidth="1"/>
    <col min="7" max="16384" width="9.125" style="1" customWidth="1"/>
  </cols>
  <sheetData>
    <row r="1" ht="12.75" customHeight="1">
      <c r="A1" s="3"/>
    </row>
    <row r="2" spans="1:6" ht="19.5" customHeight="1">
      <c r="A2" s="642" t="s">
        <v>443</v>
      </c>
      <c r="B2" s="642"/>
      <c r="C2" s="642"/>
      <c r="D2" s="642"/>
      <c r="E2" s="642"/>
      <c r="F2" s="642"/>
    </row>
    <row r="3" spans="4:5" ht="13.5" customHeight="1">
      <c r="D3" s="2"/>
      <c r="E3" s="2"/>
    </row>
    <row r="4" spans="1:6" ht="13.5" customHeight="1">
      <c r="A4" s="643" t="s">
        <v>0</v>
      </c>
      <c r="B4" s="643"/>
      <c r="C4" s="643"/>
      <c r="D4" s="644" t="s">
        <v>1</v>
      </c>
      <c r="E4" s="644"/>
      <c r="F4" s="644"/>
    </row>
    <row r="5" spans="1:6" ht="14.25" customHeight="1">
      <c r="A5" s="645" t="s">
        <v>2</v>
      </c>
      <c r="B5" s="645"/>
      <c r="C5" s="490" t="s">
        <v>3</v>
      </c>
      <c r="D5" s="646" t="s">
        <v>2</v>
      </c>
      <c r="E5" s="646"/>
      <c r="F5" s="491" t="s">
        <v>4</v>
      </c>
    </row>
    <row r="6" spans="1:6" ht="13.5" customHeight="1">
      <c r="A6" s="6" t="s">
        <v>5</v>
      </c>
      <c r="B6" s="7"/>
      <c r="C6" s="8">
        <v>392479</v>
      </c>
      <c r="D6" s="9" t="s">
        <v>6</v>
      </c>
      <c r="E6" s="10"/>
      <c r="F6" s="11">
        <v>384882</v>
      </c>
    </row>
    <row r="7" spans="1:7" ht="13.5" customHeight="1">
      <c r="A7" s="647" t="s">
        <v>7</v>
      </c>
      <c r="B7" s="647"/>
      <c r="C7" s="13">
        <v>19800</v>
      </c>
      <c r="D7" s="14"/>
      <c r="E7" s="15"/>
      <c r="F7" s="16"/>
      <c r="G7" s="17"/>
    </row>
    <row r="8" spans="1:6" ht="12.75" customHeight="1">
      <c r="A8" s="12"/>
      <c r="B8" s="18" t="s">
        <v>8</v>
      </c>
      <c r="C8" s="19">
        <v>19800</v>
      </c>
      <c r="D8" s="14" t="s">
        <v>9</v>
      </c>
      <c r="E8" s="15"/>
      <c r="F8" s="20">
        <v>54446</v>
      </c>
    </row>
    <row r="9" spans="1:6" ht="12.75" customHeight="1">
      <c r="A9" s="12" t="s">
        <v>10</v>
      </c>
      <c r="B9" s="18"/>
      <c r="C9" s="21">
        <v>104953</v>
      </c>
      <c r="D9" s="14"/>
      <c r="E9" s="15"/>
      <c r="F9" s="20"/>
    </row>
    <row r="10" spans="1:6" ht="12.75" customHeight="1">
      <c r="A10" s="22"/>
      <c r="B10" s="18" t="s">
        <v>415</v>
      </c>
      <c r="C10" s="19">
        <v>104953</v>
      </c>
      <c r="D10" s="14"/>
      <c r="E10" s="15"/>
      <c r="F10" s="20"/>
    </row>
    <row r="11" spans="1:6" ht="12.75" customHeight="1">
      <c r="A11" s="23" t="s">
        <v>11</v>
      </c>
      <c r="B11" s="14"/>
      <c r="C11" s="13">
        <f>(C12+C13+C15+C16)</f>
        <v>187000</v>
      </c>
      <c r="D11" s="14" t="s">
        <v>12</v>
      </c>
      <c r="E11" s="15"/>
      <c r="F11" s="20">
        <v>201194</v>
      </c>
    </row>
    <row r="12" spans="1:6" ht="12.75" customHeight="1">
      <c r="A12" s="22"/>
      <c r="B12" s="15" t="s">
        <v>13</v>
      </c>
      <c r="C12" s="19">
        <v>6000</v>
      </c>
      <c r="D12" s="15"/>
      <c r="E12" s="15"/>
      <c r="F12" s="24"/>
    </row>
    <row r="13" spans="1:6" ht="12.75" customHeight="1">
      <c r="A13" s="25"/>
      <c r="B13" s="18" t="s">
        <v>14</v>
      </c>
      <c r="C13" s="19">
        <v>180000</v>
      </c>
      <c r="D13" s="14" t="s">
        <v>15</v>
      </c>
      <c r="E13" s="15"/>
      <c r="F13" s="26">
        <v>5080</v>
      </c>
    </row>
    <row r="14" spans="1:6" ht="12.75" customHeight="1">
      <c r="A14" s="22"/>
      <c r="B14" s="27" t="s">
        <v>16</v>
      </c>
      <c r="C14" s="19"/>
      <c r="D14" s="15"/>
      <c r="E14" s="15"/>
      <c r="F14" s="24"/>
    </row>
    <row r="15" spans="1:6" ht="12.75" customHeight="1">
      <c r="A15" s="12"/>
      <c r="B15" s="27" t="s">
        <v>17</v>
      </c>
      <c r="C15" s="19">
        <v>500</v>
      </c>
      <c r="D15" s="14" t="s">
        <v>18</v>
      </c>
      <c r="E15" s="15"/>
      <c r="F15" s="26">
        <f>(F17+F19+F16)</f>
        <v>92714</v>
      </c>
    </row>
    <row r="16" spans="1:6" ht="12.75" customHeight="1">
      <c r="A16" s="12"/>
      <c r="B16" s="27" t="s">
        <v>19</v>
      </c>
      <c r="C16" s="19">
        <v>500</v>
      </c>
      <c r="D16" s="15"/>
      <c r="E16" s="15" t="s">
        <v>20</v>
      </c>
      <c r="F16" s="28">
        <v>39702</v>
      </c>
    </row>
    <row r="17" spans="1:6" ht="12.75" customHeight="1">
      <c r="A17" s="12"/>
      <c r="B17" s="27"/>
      <c r="C17" s="19"/>
      <c r="D17" s="15"/>
      <c r="E17" s="15" t="s">
        <v>21</v>
      </c>
      <c r="F17" s="28">
        <v>18012</v>
      </c>
    </row>
    <row r="18" spans="1:6" ht="12.75" customHeight="1">
      <c r="A18" s="29" t="s">
        <v>22</v>
      </c>
      <c r="B18" s="18"/>
      <c r="C18" s="13">
        <f>(C20+C22+C23+C24+C26+C25)</f>
        <v>26800</v>
      </c>
      <c r="D18" s="15"/>
      <c r="E18" s="15" t="s">
        <v>23</v>
      </c>
      <c r="F18" s="28"/>
    </row>
    <row r="19" spans="1:6" ht="12.75" customHeight="1">
      <c r="A19" s="22"/>
      <c r="B19" s="15" t="s">
        <v>24</v>
      </c>
      <c r="C19" s="19"/>
      <c r="D19" s="15"/>
      <c r="E19" s="30" t="s">
        <v>25</v>
      </c>
      <c r="F19" s="28">
        <v>35000</v>
      </c>
    </row>
    <row r="20" spans="1:6" ht="12.75" customHeight="1">
      <c r="A20" s="22"/>
      <c r="B20" s="15" t="s">
        <v>26</v>
      </c>
      <c r="C20" s="19">
        <v>11000</v>
      </c>
      <c r="D20" s="15"/>
      <c r="E20" s="31" t="s">
        <v>27</v>
      </c>
      <c r="F20" s="28"/>
    </row>
    <row r="21" spans="1:6" ht="12.75" customHeight="1">
      <c r="A21" s="22"/>
      <c r="B21" s="15" t="s">
        <v>28</v>
      </c>
      <c r="C21" s="19"/>
      <c r="D21" s="15"/>
      <c r="E21" s="30" t="s">
        <v>29</v>
      </c>
      <c r="F21" s="28"/>
    </row>
    <row r="22" spans="1:6" ht="14.25" customHeight="1">
      <c r="A22" s="23"/>
      <c r="B22" s="15" t="s">
        <v>100</v>
      </c>
      <c r="C22" s="19">
        <v>4000</v>
      </c>
      <c r="D22" s="15"/>
      <c r="E22" s="30"/>
      <c r="F22" s="32"/>
    </row>
    <row r="23" spans="1:6" ht="12.75" customHeight="1">
      <c r="A23" s="22"/>
      <c r="B23" s="15" t="s">
        <v>31</v>
      </c>
      <c r="C23" s="19">
        <v>5800</v>
      </c>
      <c r="D23" s="15"/>
      <c r="E23" s="15"/>
      <c r="F23" s="33"/>
    </row>
    <row r="24" spans="1:6" ht="12.75" customHeight="1">
      <c r="A24" s="25"/>
      <c r="B24" s="18" t="s">
        <v>32</v>
      </c>
      <c r="C24" s="19">
        <v>3500</v>
      </c>
      <c r="D24" s="14" t="s">
        <v>33</v>
      </c>
      <c r="E24" s="15"/>
      <c r="F24" s="20">
        <v>774458</v>
      </c>
    </row>
    <row r="25" spans="1:6" ht="12.75" customHeight="1">
      <c r="A25" s="25"/>
      <c r="B25" s="18" t="s">
        <v>34</v>
      </c>
      <c r="C25" s="19">
        <v>2500</v>
      </c>
      <c r="D25" s="14"/>
      <c r="E25" s="15"/>
      <c r="F25" s="20"/>
    </row>
    <row r="26" spans="1:6" ht="12.75" customHeight="1">
      <c r="A26" s="22"/>
      <c r="B26" s="34" t="s">
        <v>35</v>
      </c>
      <c r="C26" s="19"/>
      <c r="D26" s="15"/>
      <c r="E26" s="30"/>
      <c r="F26" s="32"/>
    </row>
    <row r="27" spans="1:6" ht="12.75" customHeight="1">
      <c r="A27" s="22"/>
      <c r="B27" s="15"/>
      <c r="C27" s="19"/>
      <c r="D27" s="14" t="s">
        <v>36</v>
      </c>
      <c r="E27" s="15"/>
      <c r="F27" s="26">
        <v>170525</v>
      </c>
    </row>
    <row r="28" spans="1:6" ht="12.75" customHeight="1">
      <c r="A28" s="29" t="s">
        <v>37</v>
      </c>
      <c r="B28" s="18"/>
      <c r="C28" s="13">
        <v>0</v>
      </c>
      <c r="D28" s="35"/>
      <c r="E28" s="15"/>
      <c r="F28" s="28"/>
    </row>
    <row r="29" spans="1:6" ht="12.75" customHeight="1">
      <c r="A29" s="29"/>
      <c r="B29" s="15" t="s">
        <v>38</v>
      </c>
      <c r="C29" s="19">
        <v>0</v>
      </c>
      <c r="D29" s="14" t="s">
        <v>39</v>
      </c>
      <c r="E29" s="15"/>
      <c r="F29" s="20">
        <v>0</v>
      </c>
    </row>
    <row r="30" spans="1:6" ht="12.75" customHeight="1">
      <c r="A30" s="29"/>
      <c r="B30" s="36"/>
      <c r="C30" s="19"/>
      <c r="D30" s="14"/>
      <c r="E30" s="15" t="s">
        <v>40</v>
      </c>
      <c r="F30" s="33"/>
    </row>
    <row r="31" spans="1:6" ht="12.75" customHeight="1">
      <c r="A31" s="29" t="s">
        <v>41</v>
      </c>
      <c r="B31" s="15"/>
      <c r="C31" s="13"/>
      <c r="D31" s="14"/>
      <c r="E31" s="15" t="s">
        <v>42</v>
      </c>
      <c r="F31" s="28"/>
    </row>
    <row r="32" spans="1:6" ht="12.75" customHeight="1">
      <c r="A32" s="29"/>
      <c r="B32" s="15" t="s">
        <v>40</v>
      </c>
      <c r="C32" s="19"/>
      <c r="D32" s="14"/>
      <c r="E32" s="18" t="s">
        <v>43</v>
      </c>
      <c r="F32" s="28"/>
    </row>
    <row r="33" spans="1:6" ht="12.75" customHeight="1">
      <c r="A33" s="29"/>
      <c r="B33" s="18"/>
      <c r="C33" s="19"/>
      <c r="D33" s="14"/>
      <c r="E33" s="37" t="s">
        <v>44</v>
      </c>
      <c r="F33" s="28">
        <v>0</v>
      </c>
    </row>
    <row r="34" spans="1:6" ht="12.75" customHeight="1">
      <c r="A34" s="647" t="s">
        <v>45</v>
      </c>
      <c r="B34" s="647"/>
      <c r="C34" s="13">
        <v>240</v>
      </c>
      <c r="D34" s="15"/>
      <c r="E34" s="15"/>
      <c r="F34" s="32"/>
    </row>
    <row r="35" spans="1:6" ht="12.75" customHeight="1">
      <c r="A35" s="22"/>
      <c r="B35" s="15" t="s">
        <v>46</v>
      </c>
      <c r="C35" s="19">
        <v>240</v>
      </c>
      <c r="D35" s="14"/>
      <c r="E35" s="15"/>
      <c r="F35" s="20"/>
    </row>
    <row r="36" spans="1:6" ht="12.75" customHeight="1">
      <c r="A36" s="29"/>
      <c r="B36" s="15" t="s">
        <v>47</v>
      </c>
      <c r="C36" s="19"/>
      <c r="D36" s="14"/>
      <c r="E36" s="15"/>
      <c r="F36" s="20"/>
    </row>
    <row r="37" spans="1:6" ht="16.5" customHeight="1">
      <c r="A37" s="38" t="s">
        <v>48</v>
      </c>
      <c r="B37" s="39"/>
      <c r="C37" s="13">
        <f>(C6+C7+C11+C18+C28+C34+C9)</f>
        <v>731272</v>
      </c>
      <c r="D37" s="14" t="s">
        <v>49</v>
      </c>
      <c r="E37" s="14"/>
      <c r="F37" s="26">
        <f>(F6+F8+F11+F13+F15+F24)+F27+F33</f>
        <v>1683299</v>
      </c>
    </row>
    <row r="38" spans="1:6" ht="12.75" customHeight="1">
      <c r="A38" s="29"/>
      <c r="B38" s="15"/>
      <c r="C38" s="19"/>
      <c r="D38" s="14"/>
      <c r="E38" s="14"/>
      <c r="F38" s="26"/>
    </row>
    <row r="39" spans="1:6" ht="13.5" customHeight="1">
      <c r="A39" s="40" t="s">
        <v>50</v>
      </c>
      <c r="B39" s="41"/>
      <c r="C39" s="13">
        <f>(C37-F37)</f>
        <v>-952027</v>
      </c>
      <c r="D39" s="649" t="s">
        <v>51</v>
      </c>
      <c r="E39" s="649"/>
      <c r="F39" s="20">
        <v>0</v>
      </c>
    </row>
    <row r="40" spans="1:6" ht="22.5" customHeight="1">
      <c r="A40" s="29"/>
      <c r="B40" s="18"/>
      <c r="C40" s="19"/>
      <c r="D40" s="15"/>
      <c r="E40" s="37" t="s">
        <v>52</v>
      </c>
      <c r="F40" s="32"/>
    </row>
    <row r="41" spans="1:6" ht="12.75" customHeight="1">
      <c r="A41" s="650" t="s">
        <v>53</v>
      </c>
      <c r="B41" s="650"/>
      <c r="C41" s="13"/>
      <c r="D41" s="14"/>
      <c r="E41" s="14"/>
      <c r="F41" s="26"/>
    </row>
    <row r="42" spans="1:6" ht="12.75" customHeight="1">
      <c r="A42" s="29"/>
      <c r="B42" s="15"/>
      <c r="C42" s="13"/>
      <c r="D42" s="14"/>
      <c r="E42" s="14"/>
      <c r="F42" s="26"/>
    </row>
    <row r="43" spans="1:6" ht="12.75" customHeight="1">
      <c r="A43" s="650" t="s">
        <v>54</v>
      </c>
      <c r="B43" s="650"/>
      <c r="C43" s="13">
        <v>968000</v>
      </c>
      <c r="D43" s="14" t="s">
        <v>414</v>
      </c>
      <c r="E43" s="14"/>
      <c r="F43" s="26">
        <v>13366</v>
      </c>
    </row>
    <row r="44" spans="1:6" ht="12.75" customHeight="1">
      <c r="A44" s="29" t="s">
        <v>487</v>
      </c>
      <c r="B44" s="15"/>
      <c r="C44" s="13">
        <v>60000</v>
      </c>
      <c r="D44" s="14" t="s">
        <v>488</v>
      </c>
      <c r="E44" s="42"/>
      <c r="F44" s="20">
        <v>62607</v>
      </c>
    </row>
    <row r="45" spans="1:6" ht="12.75" customHeight="1">
      <c r="A45" s="651" t="s">
        <v>55</v>
      </c>
      <c r="B45" s="651"/>
      <c r="C45" s="13"/>
      <c r="D45" s="14" t="s">
        <v>56</v>
      </c>
      <c r="E45" s="14"/>
      <c r="F45" s="26">
        <v>0</v>
      </c>
    </row>
    <row r="46" spans="1:6" ht="12.75" customHeight="1">
      <c r="A46" s="23"/>
      <c r="B46" s="43"/>
      <c r="C46" s="19"/>
      <c r="D46" s="42"/>
      <c r="E46" s="15"/>
      <c r="F46" s="20"/>
    </row>
    <row r="47" spans="1:6" ht="15.75" customHeight="1">
      <c r="A47" s="650" t="s">
        <v>57</v>
      </c>
      <c r="B47" s="650"/>
      <c r="C47" s="13">
        <v>1028000</v>
      </c>
      <c r="D47" s="14" t="s">
        <v>58</v>
      </c>
      <c r="E47" s="42"/>
      <c r="F47" s="20">
        <f>SUM(F43:F46)</f>
        <v>75973</v>
      </c>
    </row>
    <row r="48" spans="1:6" ht="12.75" customHeight="1">
      <c r="A48" s="648"/>
      <c r="B48" s="648"/>
      <c r="C48" s="19"/>
      <c r="D48" s="15"/>
      <c r="E48" s="15"/>
      <c r="F48" s="28"/>
    </row>
    <row r="49" spans="1:6" ht="15" customHeight="1">
      <c r="A49" s="492" t="s">
        <v>59</v>
      </c>
      <c r="B49" s="493"/>
      <c r="C49" s="172">
        <f>(C37+C47)</f>
        <v>1759272</v>
      </c>
      <c r="D49" s="493" t="s">
        <v>60</v>
      </c>
      <c r="E49" s="494"/>
      <c r="F49" s="495">
        <f>(F37+F47)</f>
        <v>1759272</v>
      </c>
    </row>
    <row r="54" ht="13.5" customHeight="1"/>
    <row r="60" ht="15" customHeight="1"/>
    <row r="61" ht="15" customHeight="1"/>
    <row r="63" ht="19.5" customHeight="1"/>
    <row r="64" ht="15" customHeight="1"/>
    <row r="65" ht="15" customHeight="1"/>
    <row r="66" ht="15" customHeight="1"/>
    <row r="67" ht="27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 selectLockedCells="1" selectUnlockedCells="1"/>
  <mergeCells count="13">
    <mergeCell ref="A48:B48"/>
    <mergeCell ref="A34:B34"/>
    <mergeCell ref="D39:E39"/>
    <mergeCell ref="A41:B41"/>
    <mergeCell ref="A43:B43"/>
    <mergeCell ref="A45:B45"/>
    <mergeCell ref="A47:B47"/>
    <mergeCell ref="A2:F2"/>
    <mergeCell ref="A4:C4"/>
    <mergeCell ref="D4:F4"/>
    <mergeCell ref="A5:B5"/>
    <mergeCell ref="D5:E5"/>
    <mergeCell ref="A7:B7"/>
  </mergeCells>
  <printOptions horizontalCentered="1"/>
  <pageMargins left="0.7874015748031497" right="0.7874015748031497" top="0.35433070866141736" bottom="0.2755905511811024" header="0.2362204724409449" footer="0.5118110236220472"/>
  <pageSetup fitToHeight="1" fitToWidth="1" horizontalDpi="600" verticalDpi="600" orientation="landscape" paperSize="9" scale="76" r:id="rId1"/>
  <headerFooter alignWithMargins="0">
    <oddHeader>&amp;L1. melléklet az ...önkormányzati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22"/>
  <sheetViews>
    <sheetView view="pageBreakPreview" zoomScale="90" zoomScaleNormal="79" zoomScaleSheetLayoutView="90" zoomScalePageLayoutView="0" workbookViewId="0" topLeftCell="A1">
      <selection activeCell="B9" sqref="B9"/>
    </sheetView>
  </sheetViews>
  <sheetFormatPr defaultColWidth="9.00390625" defaultRowHeight="12.75"/>
  <cols>
    <col min="1" max="1" width="73.625" style="0" customWidth="1"/>
    <col min="2" max="2" width="12.375" style="0" customWidth="1"/>
    <col min="3" max="3" width="5.00390625" style="0" customWidth="1"/>
  </cols>
  <sheetData>
    <row r="2" spans="1:2" ht="36" customHeight="1">
      <c r="A2" s="690" t="s">
        <v>486</v>
      </c>
      <c r="B2" s="690"/>
    </row>
    <row r="3" spans="1:2" ht="16.5" customHeight="1">
      <c r="A3" s="690" t="s">
        <v>208</v>
      </c>
      <c r="B3" s="690"/>
    </row>
    <row r="4" spans="1:2" ht="16.5" customHeight="1">
      <c r="A4" s="565"/>
      <c r="B4" s="565"/>
    </row>
    <row r="5" spans="1:2" ht="16.5" customHeight="1">
      <c r="A5" s="565"/>
      <c r="B5" s="565"/>
    </row>
    <row r="6" spans="1:2" s="591" customFormat="1" ht="16.5" thickBot="1">
      <c r="A6" s="133"/>
      <c r="B6" s="133"/>
    </row>
    <row r="7" spans="1:2" ht="32.25" thickBot="1">
      <c r="A7" s="594" t="s">
        <v>2</v>
      </c>
      <c r="B7" s="595" t="s">
        <v>485</v>
      </c>
    </row>
    <row r="8" spans="1:2" ht="15.75">
      <c r="A8" s="592" t="s">
        <v>209</v>
      </c>
      <c r="B8" s="593">
        <v>480</v>
      </c>
    </row>
    <row r="9" spans="1:2" ht="15.75">
      <c r="A9" s="236" t="s">
        <v>210</v>
      </c>
      <c r="B9" s="235">
        <v>500</v>
      </c>
    </row>
    <row r="10" spans="1:2" ht="15.75">
      <c r="A10" s="234" t="s">
        <v>483</v>
      </c>
      <c r="B10" s="235">
        <v>600</v>
      </c>
    </row>
    <row r="11" spans="1:2" ht="15.75">
      <c r="A11" s="234" t="s">
        <v>211</v>
      </c>
      <c r="B11" s="235">
        <v>2700</v>
      </c>
    </row>
    <row r="12" spans="1:2" ht="15.75">
      <c r="A12" s="234" t="s">
        <v>484</v>
      </c>
      <c r="B12" s="235">
        <v>800</v>
      </c>
    </row>
    <row r="13" spans="1:2" ht="15.75">
      <c r="A13" s="234"/>
      <c r="B13" s="235"/>
    </row>
    <row r="14" spans="1:2" ht="15.75">
      <c r="A14" s="234"/>
      <c r="B14" s="235"/>
    </row>
    <row r="15" spans="1:2" s="239" customFormat="1" ht="16.5" customHeight="1">
      <c r="A15" s="237"/>
      <c r="B15" s="238"/>
    </row>
    <row r="16" spans="1:2" ht="15.75">
      <c r="A16" s="240"/>
      <c r="B16" s="241"/>
    </row>
    <row r="17" spans="1:2" ht="15.75">
      <c r="A17" s="234"/>
      <c r="B17" s="235"/>
    </row>
    <row r="18" spans="1:2" ht="15.75">
      <c r="A18" s="234"/>
      <c r="B18" s="235"/>
    </row>
    <row r="19" spans="1:2" ht="15.75">
      <c r="A19" s="234"/>
      <c r="B19" s="235"/>
    </row>
    <row r="20" spans="1:2" s="239" customFormat="1" ht="15.75">
      <c r="A20" s="237"/>
      <c r="B20" s="238"/>
    </row>
    <row r="21" spans="1:2" ht="16.5" thickBot="1">
      <c r="A21" s="596"/>
      <c r="B21" s="597"/>
    </row>
    <row r="22" spans="1:2" s="239" customFormat="1" ht="32.25" thickBot="1">
      <c r="A22" s="598" t="s">
        <v>212</v>
      </c>
      <c r="B22" s="599">
        <f>SUM(B8:B21)</f>
        <v>5080</v>
      </c>
    </row>
    <row r="23" ht="14.25" customHeight="1"/>
  </sheetData>
  <sheetProtection selectLockedCells="1" selectUnlockedCells="1"/>
  <mergeCells count="2">
    <mergeCell ref="A2:B2"/>
    <mergeCell ref="A3:B3"/>
  </mergeCells>
  <printOptions horizontalCentered="1"/>
  <pageMargins left="0.7874015748031497" right="0.7874015748031497" top="0.5905511811023623" bottom="0.8661417322834646" header="0.35433070866141736" footer="0.5118110236220472"/>
  <pageSetup fitToWidth="0" fitToHeight="1" horizontalDpi="300" verticalDpi="300" orientation="portrait" paperSize="9" r:id="rId1"/>
  <headerFooter alignWithMargins="0">
    <oddHeader>&amp;L10. melléklet az......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B29"/>
  <sheetViews>
    <sheetView view="pageBreakPreview" zoomScaleSheetLayoutView="100" zoomScalePageLayoutView="0" workbookViewId="0" topLeftCell="A4">
      <selection activeCell="B15" sqref="B15"/>
    </sheetView>
  </sheetViews>
  <sheetFormatPr defaultColWidth="9.00390625" defaultRowHeight="12.75"/>
  <cols>
    <col min="1" max="1" width="52.625" style="0" customWidth="1"/>
    <col min="2" max="2" width="24.875" style="0" customWidth="1"/>
  </cols>
  <sheetData>
    <row r="1" spans="1:2" ht="44.25" customHeight="1">
      <c r="A1" s="691" t="s">
        <v>451</v>
      </c>
      <c r="B1" s="691"/>
    </row>
    <row r="2" spans="1:2" ht="15.75">
      <c r="A2" s="692" t="s">
        <v>205</v>
      </c>
      <c r="B2" s="692"/>
    </row>
    <row r="3" spans="1:2" ht="22.5" customHeight="1">
      <c r="A3" s="501" t="s">
        <v>2</v>
      </c>
      <c r="B3" s="502" t="s">
        <v>3</v>
      </c>
    </row>
    <row r="4" spans="1:2" ht="22.5" customHeight="1">
      <c r="A4" s="242" t="s">
        <v>213</v>
      </c>
      <c r="B4" s="243">
        <f>(B5+B6+B7)</f>
        <v>13000</v>
      </c>
    </row>
    <row r="5" spans="1:2" ht="22.5" customHeight="1">
      <c r="A5" s="244" t="s">
        <v>214</v>
      </c>
      <c r="B5" s="233">
        <v>12000</v>
      </c>
    </row>
    <row r="6" spans="1:2" ht="22.5" customHeight="1">
      <c r="A6" s="244" t="s">
        <v>221</v>
      </c>
      <c r="B6" s="233">
        <v>1000</v>
      </c>
    </row>
    <row r="7" spans="1:2" ht="22.5" customHeight="1">
      <c r="A7" s="244"/>
      <c r="B7" s="233"/>
    </row>
    <row r="8" spans="1:2" ht="22.5" customHeight="1">
      <c r="A8" s="245" t="s">
        <v>215</v>
      </c>
      <c r="B8" s="231"/>
    </row>
    <row r="9" spans="1:2" s="247" customFormat="1" ht="15" customHeight="1">
      <c r="A9" s="232" t="s">
        <v>216</v>
      </c>
      <c r="B9" s="246">
        <v>12</v>
      </c>
    </row>
    <row r="10" spans="1:2" s="247" customFormat="1" ht="12.75">
      <c r="A10" s="232" t="s">
        <v>498</v>
      </c>
      <c r="B10" s="246">
        <v>25</v>
      </c>
    </row>
    <row r="11" spans="1:2" s="247" customFormat="1" ht="18" customHeight="1">
      <c r="A11" s="232" t="s">
        <v>217</v>
      </c>
      <c r="B11" s="246">
        <v>115</v>
      </c>
    </row>
    <row r="12" spans="1:2" s="247" customFormat="1" ht="16.5" customHeight="1">
      <c r="A12" s="232" t="s">
        <v>499</v>
      </c>
      <c r="B12" s="246">
        <v>50</v>
      </c>
    </row>
    <row r="13" spans="1:2" s="247" customFormat="1" ht="21.75" customHeight="1">
      <c r="A13" s="248" t="s">
        <v>494</v>
      </c>
      <c r="B13" s="249">
        <v>1300</v>
      </c>
    </row>
    <row r="14" spans="1:2" s="247" customFormat="1" ht="21.75" customHeight="1">
      <c r="A14" s="250" t="s">
        <v>495</v>
      </c>
      <c r="B14" s="251">
        <v>310</v>
      </c>
    </row>
    <row r="15" spans="1:2" s="247" customFormat="1" ht="16.5" customHeight="1">
      <c r="A15" s="232" t="s">
        <v>218</v>
      </c>
      <c r="B15" s="246">
        <v>1200</v>
      </c>
    </row>
    <row r="16" spans="1:2" s="247" customFormat="1" ht="16.5" customHeight="1">
      <c r="A16" s="232" t="s">
        <v>219</v>
      </c>
      <c r="B16" s="246">
        <v>500</v>
      </c>
    </row>
    <row r="17" spans="1:2" s="247" customFormat="1" ht="16.5" customHeight="1">
      <c r="A17" s="232" t="s">
        <v>220</v>
      </c>
      <c r="B17" s="246">
        <v>500</v>
      </c>
    </row>
    <row r="18" spans="1:2" s="247" customFormat="1" ht="16.5" customHeight="1">
      <c r="A18" s="232" t="s">
        <v>221</v>
      </c>
      <c r="B18" s="246">
        <v>1000</v>
      </c>
    </row>
    <row r="19" spans="1:2" ht="22.5" customHeight="1">
      <c r="A19" s="252" t="s">
        <v>222</v>
      </c>
      <c r="B19" s="253">
        <f>SUM(B9:B18)</f>
        <v>5012</v>
      </c>
    </row>
    <row r="20" spans="1:2" ht="22.5" customHeight="1">
      <c r="A20" s="245" t="s">
        <v>223</v>
      </c>
      <c r="B20" s="231">
        <v>0</v>
      </c>
    </row>
    <row r="21" spans="1:2" ht="22.5" customHeight="1">
      <c r="A21" s="245" t="s">
        <v>224</v>
      </c>
      <c r="B21" s="231">
        <v>0</v>
      </c>
    </row>
    <row r="22" spans="1:2" ht="22.5" customHeight="1">
      <c r="A22" s="252" t="s">
        <v>225</v>
      </c>
      <c r="B22" s="253">
        <v>0</v>
      </c>
    </row>
    <row r="23" spans="1:2" ht="22.5" customHeight="1">
      <c r="A23" s="254" t="s">
        <v>226</v>
      </c>
      <c r="B23" s="255"/>
    </row>
    <row r="24" spans="1:2" ht="22.5" customHeight="1">
      <c r="A24" s="245" t="s">
        <v>227</v>
      </c>
      <c r="B24" s="231">
        <v>0</v>
      </c>
    </row>
    <row r="25" spans="1:2" ht="22.5" customHeight="1">
      <c r="A25" s="245" t="s">
        <v>228</v>
      </c>
      <c r="B25" s="231">
        <v>0</v>
      </c>
    </row>
    <row r="26" spans="1:2" ht="22.5" customHeight="1">
      <c r="A26" s="252" t="s">
        <v>229</v>
      </c>
      <c r="B26" s="253">
        <v>0</v>
      </c>
    </row>
    <row r="27" spans="1:2" ht="22.5" customHeight="1">
      <c r="A27" s="245" t="s">
        <v>230</v>
      </c>
      <c r="B27" s="231">
        <v>0</v>
      </c>
    </row>
    <row r="28" spans="1:2" ht="26.25" customHeight="1">
      <c r="A28" s="256" t="s">
        <v>231</v>
      </c>
      <c r="B28" s="257">
        <v>0</v>
      </c>
    </row>
    <row r="29" spans="1:2" ht="27" customHeight="1">
      <c r="A29" s="258" t="s">
        <v>232</v>
      </c>
      <c r="B29" s="259">
        <f>(B4+B23+B19)</f>
        <v>18012</v>
      </c>
    </row>
  </sheetData>
  <sheetProtection selectLockedCells="1" selectUnlockedCells="1"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 alignWithMargins="0">
    <oddHeader>&amp;L11. melléklet az ......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C80"/>
  <sheetViews>
    <sheetView view="pageBreakPreview" zoomScale="90" zoomScaleNormal="79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82.00390625" style="260" customWidth="1"/>
    <col min="2" max="2" width="12.25390625" style="261" customWidth="1"/>
    <col min="3" max="3" width="9.00390625" style="261" hidden="1" customWidth="1"/>
    <col min="4" max="16384" width="9.125" style="262" customWidth="1"/>
  </cols>
  <sheetData>
    <row r="1" spans="1:2" ht="33" customHeight="1">
      <c r="A1" s="691" t="s">
        <v>233</v>
      </c>
      <c r="B1" s="691"/>
    </row>
    <row r="2" spans="1:2" ht="14.25" customHeight="1">
      <c r="A2" s="692" t="s">
        <v>205</v>
      </c>
      <c r="B2" s="692"/>
    </row>
    <row r="3" spans="1:2" ht="9" customHeight="1">
      <c r="A3" s="264"/>
      <c r="B3" s="265"/>
    </row>
    <row r="4" spans="1:2" ht="15.75" customHeight="1">
      <c r="A4" s="266" t="s">
        <v>2</v>
      </c>
      <c r="B4" s="267" t="s">
        <v>3</v>
      </c>
    </row>
    <row r="5" spans="1:2" ht="9" customHeight="1">
      <c r="A5" s="268"/>
      <c r="B5" s="269"/>
    </row>
    <row r="6" spans="1:2" ht="12.75">
      <c r="A6" s="270" t="s">
        <v>234</v>
      </c>
      <c r="B6" s="271"/>
    </row>
    <row r="7" spans="1:2" ht="9" customHeight="1">
      <c r="A7" s="268"/>
      <c r="B7" s="269"/>
    </row>
    <row r="8" spans="1:3" s="273" customFormat="1" ht="12.75">
      <c r="A8" s="270" t="s">
        <v>235</v>
      </c>
      <c r="B8" s="271">
        <f>SUM(B9:B11)</f>
        <v>130967</v>
      </c>
      <c r="C8" s="272"/>
    </row>
    <row r="9" spans="1:3" s="275" customFormat="1" ht="12.75">
      <c r="A9" s="268" t="s">
        <v>236</v>
      </c>
      <c r="B9" s="269">
        <f>1572+5000</f>
        <v>6572</v>
      </c>
      <c r="C9" s="274"/>
    </row>
    <row r="10" spans="1:2" ht="12.75">
      <c r="A10" s="268" t="s">
        <v>237</v>
      </c>
      <c r="B10" s="269">
        <v>124395</v>
      </c>
    </row>
    <row r="11" spans="1:2" ht="12.75">
      <c r="A11" s="268"/>
      <c r="B11" s="269"/>
    </row>
    <row r="12" spans="1:2" ht="12.75">
      <c r="A12" s="270" t="s">
        <v>238</v>
      </c>
      <c r="B12" s="271"/>
    </row>
    <row r="13" spans="1:2" ht="12.75">
      <c r="A13" s="268"/>
      <c r="B13" s="271"/>
    </row>
    <row r="14" spans="1:2" ht="12.75">
      <c r="A14" s="268"/>
      <c r="B14" s="271"/>
    </row>
    <row r="15" spans="1:2" ht="12.75">
      <c r="A15" s="270" t="s">
        <v>239</v>
      </c>
      <c r="B15" s="271"/>
    </row>
    <row r="16" spans="1:2" ht="12.75">
      <c r="A16" s="268"/>
      <c r="B16" s="271"/>
    </row>
    <row r="17" spans="1:3" s="273" customFormat="1" ht="12.75">
      <c r="A17" s="270" t="s">
        <v>240</v>
      </c>
      <c r="B17" s="271">
        <f>SUM(B18:B18)</f>
        <v>0</v>
      </c>
      <c r="C17" s="272"/>
    </row>
    <row r="18" spans="1:2" ht="12.75">
      <c r="A18" s="268"/>
      <c r="B18" s="269"/>
    </row>
    <row r="19" spans="1:2" ht="12.75">
      <c r="A19" s="268"/>
      <c r="B19" s="269"/>
    </row>
    <row r="20" spans="1:3" s="273" customFormat="1" ht="12.75">
      <c r="A20" s="270" t="s">
        <v>241</v>
      </c>
      <c r="B20" s="271">
        <f>SUM(B21:B25)</f>
        <v>65989</v>
      </c>
      <c r="C20" s="272"/>
    </row>
    <row r="21" spans="1:3" s="273" customFormat="1" ht="12.75">
      <c r="A21" s="268" t="s">
        <v>242</v>
      </c>
      <c r="B21" s="269">
        <v>2000</v>
      </c>
      <c r="C21" s="272"/>
    </row>
    <row r="22" spans="1:3" s="273" customFormat="1" ht="12.75">
      <c r="A22" s="268" t="s">
        <v>243</v>
      </c>
      <c r="B22" s="269">
        <f>6500+57489</f>
        <v>63989</v>
      </c>
      <c r="C22" s="272"/>
    </row>
    <row r="23" spans="1:3" s="273" customFormat="1" ht="12.75">
      <c r="A23" s="268"/>
      <c r="B23" s="269"/>
      <c r="C23" s="272"/>
    </row>
    <row r="24" spans="1:3" s="273" customFormat="1" ht="12.75">
      <c r="A24" s="270" t="s">
        <v>244</v>
      </c>
      <c r="B24" s="269"/>
      <c r="C24" s="272"/>
    </row>
    <row r="25" spans="1:2" ht="12.75">
      <c r="A25" s="268"/>
      <c r="B25" s="269"/>
    </row>
    <row r="26" spans="1:3" s="273" customFormat="1" ht="12.75">
      <c r="A26" s="270" t="s">
        <v>245</v>
      </c>
      <c r="B26" s="271">
        <f>SUM(B27:B27)</f>
        <v>0</v>
      </c>
      <c r="C26" s="272"/>
    </row>
    <row r="27" spans="1:3" s="273" customFormat="1" ht="12.75">
      <c r="A27" s="268"/>
      <c r="B27" s="269"/>
      <c r="C27" s="272"/>
    </row>
    <row r="28" spans="1:3" s="273" customFormat="1" ht="12.75">
      <c r="A28" s="268"/>
      <c r="B28" s="269"/>
      <c r="C28" s="272"/>
    </row>
    <row r="29" spans="1:3" s="273" customFormat="1" ht="12.75">
      <c r="A29" s="270" t="s">
        <v>246</v>
      </c>
      <c r="B29" s="271">
        <f>SUM(B33:B33)</f>
        <v>0</v>
      </c>
      <c r="C29" s="272"/>
    </row>
    <row r="30" spans="1:3" s="273" customFormat="1" ht="12.75">
      <c r="A30" s="268"/>
      <c r="B30" s="271"/>
      <c r="C30" s="272"/>
    </row>
    <row r="31" spans="1:3" s="273" customFormat="1" ht="12.75">
      <c r="A31" s="268"/>
      <c r="B31" s="271"/>
      <c r="C31" s="272"/>
    </row>
    <row r="32" spans="1:3" s="273" customFormat="1" ht="12.75">
      <c r="A32" s="270" t="s">
        <v>247</v>
      </c>
      <c r="B32" s="271"/>
      <c r="C32" s="272"/>
    </row>
    <row r="33" spans="1:2" ht="12.75">
      <c r="A33" s="268"/>
      <c r="B33" s="269"/>
    </row>
    <row r="34" spans="1:3" s="273" customFormat="1" ht="12" customHeight="1">
      <c r="A34" s="270" t="s">
        <v>248</v>
      </c>
      <c r="B34" s="271">
        <f>SUM(B35:B35)</f>
        <v>0</v>
      </c>
      <c r="C34" s="272"/>
    </row>
    <row r="35" spans="1:2" ht="12.75">
      <c r="A35" s="268"/>
      <c r="B35" s="269"/>
    </row>
    <row r="36" spans="1:2" ht="12.75">
      <c r="A36" s="268"/>
      <c r="B36" s="269"/>
    </row>
    <row r="37" spans="1:3" s="273" customFormat="1" ht="12.75">
      <c r="A37" s="270" t="s">
        <v>249</v>
      </c>
      <c r="B37" s="271">
        <f>SUM(B38:B39)</f>
        <v>1196</v>
      </c>
      <c r="C37" s="272"/>
    </row>
    <row r="38" spans="1:2" ht="12.75">
      <c r="A38" s="268" t="s">
        <v>250</v>
      </c>
      <c r="B38" s="269">
        <v>1100</v>
      </c>
    </row>
    <row r="39" spans="1:2" ht="12.75">
      <c r="A39" s="268" t="s">
        <v>251</v>
      </c>
      <c r="B39" s="269">
        <v>96</v>
      </c>
    </row>
    <row r="40" spans="1:2" ht="12.75">
      <c r="A40" s="268"/>
      <c r="B40" s="269"/>
    </row>
    <row r="41" spans="1:3" s="273" customFormat="1" ht="12.75">
      <c r="A41" s="270" t="s">
        <v>252</v>
      </c>
      <c r="B41" s="271">
        <f>SUM(B42:B42)</f>
        <v>0</v>
      </c>
      <c r="C41" s="272"/>
    </row>
    <row r="42" spans="1:2" ht="12.75">
      <c r="A42" s="268" t="s">
        <v>253</v>
      </c>
      <c r="B42" s="269"/>
    </row>
    <row r="43" spans="1:2" ht="12.75">
      <c r="A43" s="268"/>
      <c r="B43" s="269"/>
    </row>
    <row r="44" spans="1:2" ht="25.5">
      <c r="A44" s="270" t="s">
        <v>254</v>
      </c>
      <c r="B44" s="269"/>
    </row>
    <row r="45" spans="1:3" s="275" customFormat="1" ht="12.75">
      <c r="A45" s="268"/>
      <c r="B45" s="269"/>
      <c r="C45" s="274"/>
    </row>
    <row r="46" spans="1:3" s="273" customFormat="1" ht="25.5">
      <c r="A46" s="276" t="s">
        <v>255</v>
      </c>
      <c r="B46" s="277">
        <f>SUM(B8,B17,B20,B26,B34,B37,B41)</f>
        <v>198152</v>
      </c>
      <c r="C46" s="272"/>
    </row>
    <row r="47" spans="1:3" s="281" customFormat="1" ht="24" customHeight="1">
      <c r="A47" s="278"/>
      <c r="B47" s="279"/>
      <c r="C47" s="280"/>
    </row>
    <row r="48" spans="1:2" ht="12.75">
      <c r="A48" s="266" t="s">
        <v>256</v>
      </c>
      <c r="B48" s="267" t="s">
        <v>3</v>
      </c>
    </row>
    <row r="49" spans="1:2" ht="12.75">
      <c r="A49" s="268"/>
      <c r="B49" s="269"/>
    </row>
    <row r="50" spans="1:3" s="285" customFormat="1" ht="12.75">
      <c r="A50" s="282" t="s">
        <v>257</v>
      </c>
      <c r="B50" s="283">
        <f>SUM(B52,B58,B55)</f>
        <v>800</v>
      </c>
      <c r="C50" s="284"/>
    </row>
    <row r="51" spans="1:2" ht="12.75">
      <c r="A51" s="282"/>
      <c r="B51" s="269"/>
    </row>
    <row r="52" spans="1:2" ht="12.75">
      <c r="A52" s="270" t="s">
        <v>235</v>
      </c>
      <c r="B52" s="271">
        <f>SUM(B53:B53)</f>
        <v>0</v>
      </c>
    </row>
    <row r="53" spans="1:2" ht="12.75">
      <c r="A53" s="268"/>
      <c r="B53" s="269"/>
    </row>
    <row r="54" spans="1:2" ht="12.75">
      <c r="A54" s="268"/>
      <c r="B54" s="269"/>
    </row>
    <row r="55" spans="1:2" ht="12.75">
      <c r="A55" s="270" t="s">
        <v>245</v>
      </c>
      <c r="B55" s="271">
        <f>SUM(B56)</f>
        <v>0</v>
      </c>
    </row>
    <row r="56" spans="1:2" ht="12.75">
      <c r="A56" s="268"/>
      <c r="B56" s="269"/>
    </row>
    <row r="57" spans="1:2" ht="12.75">
      <c r="A57" s="268"/>
      <c r="B57" s="269"/>
    </row>
    <row r="58" spans="1:2" ht="12.75">
      <c r="A58" s="270" t="s">
        <v>249</v>
      </c>
      <c r="B58" s="271">
        <f>SUM(B59:B60)</f>
        <v>800</v>
      </c>
    </row>
    <row r="59" spans="1:2" ht="12.75">
      <c r="A59" s="268" t="s">
        <v>258</v>
      </c>
      <c r="B59" s="269">
        <v>800</v>
      </c>
    </row>
    <row r="60" spans="1:2" ht="12.75">
      <c r="A60" s="268"/>
      <c r="B60" s="269"/>
    </row>
    <row r="61" spans="1:3" s="285" customFormat="1" ht="12.75">
      <c r="A61" s="282" t="s">
        <v>259</v>
      </c>
      <c r="B61" s="283">
        <f>SUM(B63)</f>
        <v>6163</v>
      </c>
      <c r="C61" s="284"/>
    </row>
    <row r="62" spans="1:2" ht="12.75">
      <c r="A62" s="282"/>
      <c r="B62" s="269"/>
    </row>
    <row r="63" spans="1:2" ht="12.75">
      <c r="A63" s="270" t="s">
        <v>235</v>
      </c>
      <c r="B63" s="271">
        <f>SUM(B64)</f>
        <v>6163</v>
      </c>
    </row>
    <row r="64" spans="1:2" ht="12.75">
      <c r="A64" s="268" t="s">
        <v>260</v>
      </c>
      <c r="B64" s="269">
        <v>6163</v>
      </c>
    </row>
    <row r="65" spans="1:2" ht="12.75">
      <c r="A65" s="268"/>
      <c r="B65" s="269"/>
    </row>
    <row r="66" spans="1:2" ht="12.75">
      <c r="A66" s="282" t="s">
        <v>261</v>
      </c>
      <c r="B66" s="283">
        <f>SUM(B68)</f>
        <v>8128</v>
      </c>
    </row>
    <row r="67" spans="1:2" ht="12.75">
      <c r="A67" s="282"/>
      <c r="B67" s="269"/>
    </row>
    <row r="68" spans="1:2" ht="12.75">
      <c r="A68" s="270" t="s">
        <v>235</v>
      </c>
      <c r="B68" s="271">
        <f>SUM(B69)</f>
        <v>8128</v>
      </c>
    </row>
    <row r="69" spans="1:2" ht="12.75">
      <c r="A69" s="268" t="s">
        <v>262</v>
      </c>
      <c r="B69" s="269">
        <v>8128</v>
      </c>
    </row>
    <row r="70" spans="1:2" ht="12.75">
      <c r="A70" s="268"/>
      <c r="B70" s="269"/>
    </row>
    <row r="71" spans="1:3" s="285" customFormat="1" ht="12.75">
      <c r="A71" s="282" t="s">
        <v>263</v>
      </c>
      <c r="B71" s="283">
        <f>SUM(B73)</f>
        <v>4372</v>
      </c>
      <c r="C71" s="284"/>
    </row>
    <row r="72" spans="1:2" ht="12.75">
      <c r="A72" s="282"/>
      <c r="B72" s="269"/>
    </row>
    <row r="73" spans="1:3" s="273" customFormat="1" ht="12.75">
      <c r="A73" s="270" t="s">
        <v>235</v>
      </c>
      <c r="B73" s="271">
        <f>SUM(B74)</f>
        <v>4372</v>
      </c>
      <c r="C73" s="272"/>
    </row>
    <row r="74" spans="1:3" ht="12.75">
      <c r="A74" s="268" t="s">
        <v>264</v>
      </c>
      <c r="B74" s="269">
        <v>4372</v>
      </c>
      <c r="C74" s="261">
        <v>4072</v>
      </c>
    </row>
    <row r="75" spans="1:2" ht="12.75">
      <c r="A75" s="268"/>
      <c r="B75" s="269"/>
    </row>
    <row r="76" spans="1:3" s="289" customFormat="1" ht="13.5">
      <c r="A76" s="286" t="s">
        <v>265</v>
      </c>
      <c r="B76" s="287">
        <f>SUM(B52,B63,B68,B73)</f>
        <v>18663</v>
      </c>
      <c r="C76" s="288"/>
    </row>
    <row r="77" spans="1:2" ht="12.75">
      <c r="A77" s="268"/>
      <c r="B77" s="269"/>
    </row>
    <row r="78" spans="1:3" s="289" customFormat="1" ht="13.5">
      <c r="A78" s="286" t="s">
        <v>266</v>
      </c>
      <c r="B78" s="287">
        <f>SUM(B58,B55)</f>
        <v>800</v>
      </c>
      <c r="C78" s="288"/>
    </row>
    <row r="79" spans="1:2" ht="12.75">
      <c r="A79" s="268"/>
      <c r="B79" s="271"/>
    </row>
    <row r="80" spans="1:2" ht="47.25" customHeight="1">
      <c r="A80" s="276" t="s">
        <v>267</v>
      </c>
      <c r="B80" s="277">
        <f>SUM(B76,B78)</f>
        <v>19463</v>
      </c>
    </row>
  </sheetData>
  <sheetProtection password="CC05" sheet="1" objects="1" scenarios="1"/>
  <mergeCells count="2">
    <mergeCell ref="A1:B1"/>
    <mergeCell ref="A2:B2"/>
  </mergeCells>
  <printOptions horizontalCentered="1"/>
  <pageMargins left="0.4722222222222222" right="0.2361111111111111" top="0.9451388888888889" bottom="0.7479166666666667" header="0.5118055555555555" footer="0.5118055555555555"/>
  <pageSetup fitToHeight="0" fitToWidth="1" horizontalDpi="300" verticalDpi="300" orientation="portrait" paperSize="9" r:id="rId1"/>
  <headerFooter alignWithMargins="0">
    <oddHeader>&amp;L11. melléklet az ../2015.(....) 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B31"/>
  <sheetViews>
    <sheetView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62.125" style="0" customWidth="1"/>
    <col min="2" max="2" width="12.75390625" style="0" customWidth="1"/>
  </cols>
  <sheetData>
    <row r="1" spans="1:2" ht="54.75" customHeight="1">
      <c r="A1" s="691" t="s">
        <v>452</v>
      </c>
      <c r="B1" s="691"/>
    </row>
    <row r="2" spans="1:2" ht="15.75">
      <c r="A2" s="692" t="s">
        <v>205</v>
      </c>
      <c r="B2" s="692"/>
    </row>
    <row r="3" spans="1:2" ht="15.75">
      <c r="A3" s="263"/>
      <c r="B3" s="263"/>
    </row>
    <row r="4" spans="1:2" ht="15.75">
      <c r="A4" s="263"/>
      <c r="B4" s="263"/>
    </row>
    <row r="5" spans="1:2" ht="16.5" thickBot="1">
      <c r="A5" s="263"/>
      <c r="B5" s="263"/>
    </row>
    <row r="6" spans="1:2" ht="7.5" customHeight="1" hidden="1">
      <c r="A6" s="290"/>
      <c r="B6" s="265"/>
    </row>
    <row r="7" spans="1:2" ht="34.5" customHeight="1" thickBot="1">
      <c r="A7" s="585" t="s">
        <v>2</v>
      </c>
      <c r="B7" s="584" t="s">
        <v>481</v>
      </c>
    </row>
    <row r="8" spans="1:2" ht="27.75" customHeight="1">
      <c r="A8" s="586" t="s">
        <v>234</v>
      </c>
      <c r="B8" s="292"/>
    </row>
    <row r="9" spans="1:2" ht="15.75" customHeight="1">
      <c r="A9" s="270" t="s">
        <v>235</v>
      </c>
      <c r="B9" s="293">
        <f>(B10)</f>
        <v>19799</v>
      </c>
    </row>
    <row r="10" spans="1:2" ht="18" customHeight="1">
      <c r="A10" s="268" t="s">
        <v>479</v>
      </c>
      <c r="B10" s="294">
        <v>19799</v>
      </c>
    </row>
    <row r="11" spans="1:2" ht="29.25" customHeight="1">
      <c r="A11" s="270" t="s">
        <v>238</v>
      </c>
      <c r="B11" s="293"/>
    </row>
    <row r="12" spans="1:2" ht="27.75" customHeight="1">
      <c r="A12" s="270" t="s">
        <v>239</v>
      </c>
      <c r="B12" s="293"/>
    </row>
    <row r="13" spans="1:2" ht="18" customHeight="1">
      <c r="A13" s="270" t="s">
        <v>240</v>
      </c>
      <c r="B13" s="293"/>
    </row>
    <row r="14" spans="1:2" ht="27.75" customHeight="1">
      <c r="A14" s="270" t="s">
        <v>241</v>
      </c>
      <c r="B14" s="293"/>
    </row>
    <row r="15" spans="1:2" ht="27.75" customHeight="1">
      <c r="A15" s="270" t="s">
        <v>244</v>
      </c>
      <c r="B15" s="294"/>
    </row>
    <row r="16" spans="1:2" ht="15" customHeight="1">
      <c r="A16" s="270" t="s">
        <v>480</v>
      </c>
      <c r="B16" s="293">
        <v>104953</v>
      </c>
    </row>
    <row r="17" spans="1:2" ht="27.75" customHeight="1">
      <c r="A17" s="270" t="s">
        <v>246</v>
      </c>
      <c r="B17" s="293"/>
    </row>
    <row r="18" spans="1:2" ht="15" customHeight="1">
      <c r="A18" s="270" t="s">
        <v>268</v>
      </c>
      <c r="B18" s="293">
        <v>0</v>
      </c>
    </row>
    <row r="19" spans="1:2" ht="27.75" customHeight="1">
      <c r="A19" s="270" t="s">
        <v>249</v>
      </c>
      <c r="B19" s="293">
        <v>240</v>
      </c>
    </row>
    <row r="20" spans="1:2" ht="15.75" customHeight="1">
      <c r="A20" s="268" t="s">
        <v>250</v>
      </c>
      <c r="B20" s="294">
        <v>240</v>
      </c>
    </row>
    <row r="21" spans="1:2" ht="27.75" customHeight="1">
      <c r="A21" s="276" t="s">
        <v>255</v>
      </c>
      <c r="B21" s="295">
        <f>(B9+B18+B20+B16)</f>
        <v>124992</v>
      </c>
    </row>
    <row r="22" spans="1:2" ht="27.75" customHeight="1" thickBot="1">
      <c r="A22" s="587"/>
      <c r="B22" s="279"/>
    </row>
    <row r="23" spans="1:2" ht="27.75" customHeight="1" thickBot="1">
      <c r="A23" s="588" t="s">
        <v>269</v>
      </c>
      <c r="B23" s="291" t="s">
        <v>3</v>
      </c>
    </row>
    <row r="24" spans="1:2" ht="27.75" customHeight="1">
      <c r="A24" s="266" t="s">
        <v>270</v>
      </c>
      <c r="B24" s="292">
        <v>0</v>
      </c>
    </row>
    <row r="25" spans="1:2" ht="27.75" customHeight="1">
      <c r="A25" s="270" t="s">
        <v>271</v>
      </c>
      <c r="B25" s="293">
        <v>0</v>
      </c>
    </row>
    <row r="26" spans="1:2" ht="27.75" customHeight="1">
      <c r="A26" s="276" t="s">
        <v>482</v>
      </c>
      <c r="B26" s="295">
        <v>0</v>
      </c>
    </row>
    <row r="27" spans="1:2" ht="27.75" customHeight="1" thickBot="1">
      <c r="A27" s="589"/>
      <c r="B27" s="590"/>
    </row>
    <row r="28" spans="1:2" ht="27.75" customHeight="1" thickBot="1">
      <c r="A28" s="588" t="s">
        <v>272</v>
      </c>
      <c r="B28" s="291" t="s">
        <v>3</v>
      </c>
    </row>
    <row r="29" spans="1:2" ht="27.75" customHeight="1">
      <c r="A29" s="266" t="s">
        <v>270</v>
      </c>
      <c r="B29" s="292">
        <v>0</v>
      </c>
    </row>
    <row r="30" spans="1:2" ht="27.75" customHeight="1">
      <c r="A30" s="270" t="s">
        <v>271</v>
      </c>
      <c r="B30" s="293">
        <v>0</v>
      </c>
    </row>
    <row r="31" spans="1:2" ht="27.75" customHeight="1">
      <c r="A31" s="276" t="s">
        <v>482</v>
      </c>
      <c r="B31" s="295">
        <v>0</v>
      </c>
    </row>
  </sheetData>
  <sheetProtection selectLockedCells="1" selectUnlockedCells="1"/>
  <mergeCells count="2">
    <mergeCell ref="A1:B1"/>
    <mergeCell ref="A2:B2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 r:id="rId1"/>
  <headerFooter alignWithMargins="0">
    <oddHeader>&amp;L12. melléklet a ......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2"/>
  <sheetViews>
    <sheetView zoomScale="79" zoomScaleNormal="79" zoomScaleSheetLayoutView="79" zoomScalePageLayoutView="0" workbookViewId="0" topLeftCell="A1">
      <selection activeCell="B20" sqref="B20"/>
    </sheetView>
  </sheetViews>
  <sheetFormatPr defaultColWidth="9.00390625" defaultRowHeight="12.75"/>
  <cols>
    <col min="1" max="1" width="46.875" style="296" customWidth="1"/>
    <col min="2" max="2" width="21.125" style="296" customWidth="1"/>
    <col min="3" max="16384" width="9.125" style="296" customWidth="1"/>
  </cols>
  <sheetData>
    <row r="1" spans="1:2" ht="15" customHeight="1">
      <c r="A1" s="693" t="s">
        <v>453</v>
      </c>
      <c r="B1" s="693"/>
    </row>
    <row r="2" spans="1:2" ht="15" customHeight="1">
      <c r="A2" s="297"/>
      <c r="B2" s="297"/>
    </row>
    <row r="3" spans="1:2" ht="15" customHeight="1">
      <c r="A3" s="297"/>
      <c r="B3" s="297"/>
    </row>
    <row r="4" spans="1:2" ht="15" customHeight="1">
      <c r="A4" s="297"/>
      <c r="B4" s="297"/>
    </row>
    <row r="5" spans="1:2" ht="14.25" customHeight="1">
      <c r="A5" s="298"/>
      <c r="B5" s="299"/>
    </row>
    <row r="6" spans="1:2" ht="35.25" customHeight="1">
      <c r="A6" s="694" t="s">
        <v>273</v>
      </c>
      <c r="B6" s="503" t="s">
        <v>274</v>
      </c>
    </row>
    <row r="7" spans="1:2" ht="15" customHeight="1">
      <c r="A7" s="694"/>
      <c r="B7" s="503" t="s">
        <v>3</v>
      </c>
    </row>
    <row r="8" spans="1:2" ht="15" customHeight="1">
      <c r="A8" s="300" t="s">
        <v>234</v>
      </c>
      <c r="B8" s="301">
        <f>(B9+B10+B11+B12+B13+B16+B17+B14+B15)</f>
        <v>16.25</v>
      </c>
    </row>
    <row r="9" spans="1:2" ht="15" customHeight="1">
      <c r="A9" s="302" t="s">
        <v>275</v>
      </c>
      <c r="B9" s="303">
        <v>1</v>
      </c>
    </row>
    <row r="10" spans="1:2" ht="15" customHeight="1">
      <c r="A10" s="304" t="s">
        <v>276</v>
      </c>
      <c r="B10" s="305">
        <v>7</v>
      </c>
    </row>
    <row r="11" spans="1:2" s="308" customFormat="1" ht="15" customHeight="1">
      <c r="A11" s="306" t="s">
        <v>277</v>
      </c>
      <c r="B11" s="307">
        <v>1.75</v>
      </c>
    </row>
    <row r="12" spans="1:2" ht="15" customHeight="1">
      <c r="A12" s="304" t="s">
        <v>278</v>
      </c>
      <c r="B12" s="305">
        <v>0.25</v>
      </c>
    </row>
    <row r="13" spans="1:2" ht="15" customHeight="1">
      <c r="A13" s="304" t="s">
        <v>279</v>
      </c>
      <c r="B13" s="305">
        <v>1.25</v>
      </c>
    </row>
    <row r="14" spans="1:2" ht="15" customHeight="1">
      <c r="A14" s="304" t="s">
        <v>280</v>
      </c>
      <c r="B14" s="305">
        <v>0.5</v>
      </c>
    </row>
    <row r="15" spans="1:2" ht="15" customHeight="1">
      <c r="A15" s="304" t="s">
        <v>281</v>
      </c>
      <c r="B15" s="305">
        <v>1</v>
      </c>
    </row>
    <row r="16" spans="1:2" ht="15" customHeight="1">
      <c r="A16" s="304" t="s">
        <v>282</v>
      </c>
      <c r="B16" s="305">
        <v>2</v>
      </c>
    </row>
    <row r="17" spans="1:2" ht="15" customHeight="1">
      <c r="A17" s="304" t="s">
        <v>283</v>
      </c>
      <c r="B17" s="305">
        <v>1.5</v>
      </c>
    </row>
    <row r="18" spans="1:2" s="308" customFormat="1" ht="15" customHeight="1">
      <c r="A18" s="309" t="s">
        <v>284</v>
      </c>
      <c r="B18" s="310">
        <v>12</v>
      </c>
    </row>
    <row r="19" spans="1:2" s="308" customFormat="1" ht="15" customHeight="1">
      <c r="A19" s="309" t="s">
        <v>272</v>
      </c>
      <c r="B19" s="310">
        <v>27</v>
      </c>
    </row>
    <row r="20" spans="1:2" ht="15" customHeight="1">
      <c r="A20" s="311" t="s">
        <v>74</v>
      </c>
      <c r="B20" s="312">
        <f>(B8+B18+B19)</f>
        <v>55.25</v>
      </c>
    </row>
    <row r="21" spans="1:2" ht="18.75">
      <c r="A21" s="313"/>
      <c r="B21" s="314"/>
    </row>
    <row r="22" ht="15.75">
      <c r="A22" s="315"/>
    </row>
    <row r="25" ht="25.5" customHeight="1"/>
  </sheetData>
  <sheetProtection selectLockedCells="1" selectUnlockedCells="1"/>
  <mergeCells count="2">
    <mergeCell ref="A1:B1"/>
    <mergeCell ref="A6:A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Header>&amp;L13. melléklet az ........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6"/>
  <sheetViews>
    <sheetView view="pageBreakPreview" zoomScale="90" zoomScaleNormal="79" zoomScaleSheetLayoutView="90" zoomScalePageLayoutView="0" workbookViewId="0" topLeftCell="A1">
      <selection activeCell="A37" sqref="A37"/>
    </sheetView>
  </sheetViews>
  <sheetFormatPr defaultColWidth="12.625" defaultRowHeight="12.75"/>
  <cols>
    <col min="1" max="1" width="6.00390625" style="316" customWidth="1"/>
    <col min="2" max="2" width="18.00390625" style="316" customWidth="1"/>
    <col min="3" max="3" width="20.875" style="316" customWidth="1"/>
    <col min="4" max="4" width="22.75390625" style="316" customWidth="1"/>
    <col min="5" max="5" width="24.125" style="316" customWidth="1"/>
  </cols>
  <sheetData>
    <row r="1" spans="1:5" ht="15.75">
      <c r="A1" s="695" t="s">
        <v>285</v>
      </c>
      <c r="B1" s="695"/>
      <c r="C1" s="695"/>
      <c r="D1" s="695"/>
      <c r="E1" s="695"/>
    </row>
    <row r="2" spans="1:5" ht="12.75">
      <c r="A2" s="317"/>
      <c r="B2" s="317"/>
      <c r="C2" s="317"/>
      <c r="D2" s="317"/>
      <c r="E2" s="317"/>
    </row>
    <row r="3" spans="1:5" ht="12.75">
      <c r="A3" s="696" t="s">
        <v>286</v>
      </c>
      <c r="B3" s="696"/>
      <c r="C3" s="696"/>
      <c r="D3" s="696"/>
      <c r="E3" s="696"/>
    </row>
    <row r="4" spans="1:5" ht="12.75" customHeight="1">
      <c r="A4" s="696"/>
      <c r="B4" s="696"/>
      <c r="C4" s="696"/>
      <c r="D4" s="696"/>
      <c r="E4" s="696"/>
    </row>
    <row r="5" spans="1:5" ht="15.75">
      <c r="A5" s="318"/>
      <c r="B5" s="318"/>
      <c r="C5" s="318"/>
      <c r="D5" s="318"/>
      <c r="E5" s="319"/>
    </row>
    <row r="6" spans="1:5" ht="41.25" customHeight="1">
      <c r="A6" s="697" t="s">
        <v>2</v>
      </c>
      <c r="B6" s="697"/>
      <c r="C6" s="504"/>
      <c r="D6" s="504"/>
      <c r="E6" s="504" t="s">
        <v>207</v>
      </c>
    </row>
    <row r="7" spans="1:5" ht="12.75">
      <c r="A7" s="698" t="s">
        <v>287</v>
      </c>
      <c r="B7" s="698"/>
      <c r="C7" s="320"/>
      <c r="D7" s="320"/>
      <c r="E7" s="321"/>
    </row>
    <row r="8" spans="1:5" ht="12.75">
      <c r="A8" s="322"/>
      <c r="B8" s="322" t="s">
        <v>288</v>
      </c>
      <c r="C8" s="320"/>
      <c r="D8" s="320"/>
      <c r="E8" s="321"/>
    </row>
    <row r="9" spans="1:5" ht="12.75">
      <c r="A9" s="323"/>
      <c r="B9" s="322" t="s">
        <v>289</v>
      </c>
      <c r="C9" s="320"/>
      <c r="D9" s="320"/>
      <c r="E9" s="321"/>
    </row>
    <row r="10" spans="1:5" ht="12.75">
      <c r="A10" s="698" t="s">
        <v>290</v>
      </c>
      <c r="B10" s="698"/>
      <c r="C10" s="320"/>
      <c r="D10" s="320"/>
      <c r="E10" s="321"/>
    </row>
    <row r="11" spans="1:5" ht="12.75">
      <c r="A11" s="323"/>
      <c r="B11" s="322" t="s">
        <v>288</v>
      </c>
      <c r="C11" s="320"/>
      <c r="D11" s="320"/>
      <c r="E11" s="321"/>
    </row>
    <row r="12" spans="1:5" ht="12.75">
      <c r="A12" s="323"/>
      <c r="B12" s="322" t="s">
        <v>289</v>
      </c>
      <c r="C12" s="320"/>
      <c r="D12" s="320"/>
      <c r="E12" s="321"/>
    </row>
    <row r="13" spans="1:5" ht="12.75">
      <c r="A13" s="698" t="s">
        <v>291</v>
      </c>
      <c r="B13" s="698"/>
      <c r="C13" s="320"/>
      <c r="D13" s="320"/>
      <c r="E13" s="321"/>
    </row>
    <row r="14" spans="1:5" ht="12.75">
      <c r="A14" s="323"/>
      <c r="B14" s="322" t="s">
        <v>288</v>
      </c>
      <c r="C14" s="320"/>
      <c r="D14" s="320"/>
      <c r="E14" s="321"/>
    </row>
    <row r="15" spans="1:5" ht="12.75">
      <c r="A15" s="323"/>
      <c r="B15" s="322" t="s">
        <v>289</v>
      </c>
      <c r="C15" s="320"/>
      <c r="D15" s="320"/>
      <c r="E15" s="321"/>
    </row>
    <row r="16" spans="1:5" ht="12.75">
      <c r="A16" s="698" t="s">
        <v>292</v>
      </c>
      <c r="B16" s="698"/>
      <c r="C16" s="320"/>
      <c r="D16" s="320"/>
      <c r="E16" s="321"/>
    </row>
    <row r="17" spans="1:5" ht="12.75">
      <c r="A17" s="323"/>
      <c r="B17" s="322" t="s">
        <v>288</v>
      </c>
      <c r="C17" s="320"/>
      <c r="D17" s="320"/>
      <c r="E17" s="321"/>
    </row>
    <row r="18" spans="1:5" ht="12.75">
      <c r="A18" s="323"/>
      <c r="B18" s="322" t="s">
        <v>289</v>
      </c>
      <c r="C18" s="320"/>
      <c r="D18" s="320"/>
      <c r="E18" s="321"/>
    </row>
    <row r="19" spans="1:5" ht="12.75">
      <c r="A19" s="698" t="s">
        <v>292</v>
      </c>
      <c r="B19" s="698"/>
      <c r="C19" s="320"/>
      <c r="D19" s="320"/>
      <c r="E19" s="321"/>
    </row>
    <row r="20" spans="1:5" ht="12.75">
      <c r="A20" s="323"/>
      <c r="B20" s="322" t="s">
        <v>288</v>
      </c>
      <c r="C20" s="320"/>
      <c r="D20" s="320"/>
      <c r="E20" s="321"/>
    </row>
    <row r="21" spans="1:5" ht="12.75">
      <c r="A21" s="323"/>
      <c r="B21" s="322" t="s">
        <v>289</v>
      </c>
      <c r="C21" s="320"/>
      <c r="D21" s="320"/>
      <c r="E21" s="321"/>
    </row>
    <row r="22" spans="1:5" ht="12.75">
      <c r="A22" s="698" t="s">
        <v>293</v>
      </c>
      <c r="B22" s="698"/>
      <c r="C22" s="320"/>
      <c r="D22" s="320"/>
      <c r="E22" s="321"/>
    </row>
    <row r="23" spans="1:5" ht="12.75">
      <c r="A23" s="323"/>
      <c r="B23" s="322" t="s">
        <v>288</v>
      </c>
      <c r="C23" s="320"/>
      <c r="D23" s="320"/>
      <c r="E23" s="321"/>
    </row>
    <row r="24" spans="1:5" ht="12.75">
      <c r="A24" s="323"/>
      <c r="B24" s="322" t="s">
        <v>289</v>
      </c>
      <c r="C24" s="320"/>
      <c r="D24" s="320"/>
      <c r="E24" s="321"/>
    </row>
    <row r="25" spans="1:5" ht="12.75">
      <c r="A25" s="698" t="s">
        <v>294</v>
      </c>
      <c r="B25" s="698"/>
      <c r="C25" s="320"/>
      <c r="D25" s="320"/>
      <c r="E25" s="321"/>
    </row>
    <row r="26" spans="1:5" ht="12.75">
      <c r="A26" s="323"/>
      <c r="B26" s="322" t="s">
        <v>288</v>
      </c>
      <c r="C26" s="320"/>
      <c r="D26" s="320"/>
      <c r="E26" s="321"/>
    </row>
    <row r="27" spans="1:5" ht="12.75">
      <c r="A27" s="323"/>
      <c r="B27" s="322" t="s">
        <v>289</v>
      </c>
      <c r="C27" s="320"/>
      <c r="D27" s="320"/>
      <c r="E27" s="321"/>
    </row>
    <row r="28" spans="1:5" ht="12.75">
      <c r="A28" s="698" t="s">
        <v>295</v>
      </c>
      <c r="B28" s="698"/>
      <c r="C28" s="320"/>
      <c r="D28" s="320"/>
      <c r="E28" s="321"/>
    </row>
    <row r="29" spans="1:5" ht="12.75">
      <c r="A29" s="323"/>
      <c r="B29" s="322" t="s">
        <v>288</v>
      </c>
      <c r="C29" s="320"/>
      <c r="D29" s="320"/>
      <c r="E29" s="321"/>
    </row>
    <row r="30" spans="1:5" ht="12.75">
      <c r="A30" s="323"/>
      <c r="B30" s="322" t="s">
        <v>289</v>
      </c>
      <c r="C30" s="320"/>
      <c r="D30" s="320"/>
      <c r="E30" s="321"/>
    </row>
    <row r="31" spans="1:5" ht="12.75">
      <c r="A31" s="698" t="s">
        <v>296</v>
      </c>
      <c r="B31" s="698"/>
      <c r="C31" s="320"/>
      <c r="D31" s="320"/>
      <c r="E31" s="321"/>
    </row>
    <row r="32" spans="1:5" ht="12.75">
      <c r="A32" s="323"/>
      <c r="B32" s="322" t="s">
        <v>288</v>
      </c>
      <c r="C32" s="320"/>
      <c r="D32" s="320"/>
      <c r="E32" s="321"/>
    </row>
    <row r="33" spans="1:5" ht="12.75">
      <c r="A33" s="323"/>
      <c r="B33" s="322" t="s">
        <v>289</v>
      </c>
      <c r="C33" s="320"/>
      <c r="D33" s="320"/>
      <c r="E33" s="321"/>
    </row>
    <row r="35" spans="1:5" ht="15.75" customHeight="1">
      <c r="A35" s="699" t="s">
        <v>440</v>
      </c>
      <c r="B35" s="699"/>
      <c r="C35" s="699"/>
      <c r="D35" s="699"/>
      <c r="E35" s="699"/>
    </row>
    <row r="36" spans="1:5" ht="21.75" customHeight="1">
      <c r="A36" s="699"/>
      <c r="B36" s="699"/>
      <c r="C36" s="699"/>
      <c r="D36" s="699"/>
      <c r="E36" s="699"/>
    </row>
  </sheetData>
  <sheetProtection selectLockedCells="1" selectUnlockedCells="1"/>
  <mergeCells count="14">
    <mergeCell ref="A35:E36"/>
    <mergeCell ref="A31:B31"/>
    <mergeCell ref="A13:B13"/>
    <mergeCell ref="A16:B16"/>
    <mergeCell ref="A19:B19"/>
    <mergeCell ref="A22:B22"/>
    <mergeCell ref="A25:B25"/>
    <mergeCell ref="A28:B28"/>
    <mergeCell ref="A1:E1"/>
    <mergeCell ref="A3:E3"/>
    <mergeCell ref="A4:E4"/>
    <mergeCell ref="A6:B6"/>
    <mergeCell ref="A7:B7"/>
    <mergeCell ref="A10:B10"/>
  </mergeCells>
  <printOptions horizontalCentered="1"/>
  <pageMargins left="0.7875" right="0.7875" top="0.7875" bottom="0.7875" header="0.5118055555555555" footer="0.5118055555555555"/>
  <pageSetup firstPageNumber="1" useFirstPageNumber="1" fitToWidth="0" fitToHeight="1" horizontalDpi="300" verticalDpi="300" orientation="landscape" paperSize="9" scale="97" r:id="rId1"/>
  <headerFooter alignWithMargins="0">
    <oddHeader>&amp;L14. melléklet az 1/2020.(II.6.)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D11"/>
  <sheetViews>
    <sheetView view="pageBreakPreview" zoomScale="79" zoomScaleNormal="79" zoomScaleSheetLayoutView="79" zoomScalePageLayoutView="0" workbookViewId="0" topLeftCell="A1">
      <selection activeCell="D9" sqref="D9"/>
    </sheetView>
  </sheetViews>
  <sheetFormatPr defaultColWidth="9.00390625" defaultRowHeight="12.75"/>
  <cols>
    <col min="1" max="1" width="32.25390625" style="324" customWidth="1"/>
    <col min="2" max="2" width="19.125" style="324" customWidth="1"/>
    <col min="3" max="3" width="69.625" style="324" customWidth="1"/>
    <col min="4" max="4" width="16.625" style="324" customWidth="1"/>
    <col min="5" max="5" width="15.625" style="324" customWidth="1"/>
    <col min="6" max="6" width="15.00390625" style="324" customWidth="1"/>
    <col min="7" max="16384" width="9.125" style="324" customWidth="1"/>
  </cols>
  <sheetData>
    <row r="1" s="325" customFormat="1" ht="15.75"/>
    <row r="2" spans="1:4" s="325" customFormat="1" ht="15.75">
      <c r="A2" s="700" t="s">
        <v>297</v>
      </c>
      <c r="B2" s="700"/>
      <c r="C2" s="700"/>
      <c r="D2" s="700"/>
    </row>
    <row r="3" s="325" customFormat="1" ht="15.75"/>
    <row r="4" s="325" customFormat="1" ht="15.75"/>
    <row r="5" spans="1:4" s="325" customFormat="1" ht="15.75" customHeight="1">
      <c r="A5" s="701" t="s">
        <v>120</v>
      </c>
      <c r="B5" s="701"/>
      <c r="C5" s="702" t="s">
        <v>298</v>
      </c>
      <c r="D5" s="702"/>
    </row>
    <row r="6" spans="1:4" s="325" customFormat="1" ht="31.5">
      <c r="A6" s="326"/>
      <c r="B6" s="327" t="s">
        <v>299</v>
      </c>
      <c r="C6" s="328"/>
      <c r="D6" s="329" t="s">
        <v>299</v>
      </c>
    </row>
    <row r="7" spans="1:4" s="325" customFormat="1" ht="15.75">
      <c r="A7" s="330" t="s">
        <v>300</v>
      </c>
      <c r="B7" s="331">
        <v>968000</v>
      </c>
      <c r="C7" s="332" t="s">
        <v>122</v>
      </c>
      <c r="D7" s="333">
        <v>134210</v>
      </c>
    </row>
    <row r="8" spans="1:4" s="325" customFormat="1" ht="15.75">
      <c r="A8" s="330"/>
      <c r="B8" s="331"/>
      <c r="C8" s="332" t="s">
        <v>123</v>
      </c>
      <c r="D8" s="333">
        <v>833790</v>
      </c>
    </row>
    <row r="9" spans="1:4" s="325" customFormat="1" ht="15.75">
      <c r="A9" s="334"/>
      <c r="B9" s="335"/>
      <c r="C9" s="332"/>
      <c r="D9" s="333"/>
    </row>
    <row r="10" spans="1:4" s="325" customFormat="1" ht="15.75">
      <c r="A10" s="330"/>
      <c r="B10" s="331"/>
      <c r="C10" s="332"/>
      <c r="D10" s="333"/>
    </row>
    <row r="11" spans="1:4" s="325" customFormat="1" ht="15.75">
      <c r="A11" s="336" t="s">
        <v>90</v>
      </c>
      <c r="B11" s="337">
        <v>968000</v>
      </c>
      <c r="C11" s="338" t="s">
        <v>90</v>
      </c>
      <c r="D11" s="339">
        <f>SUM(D7:D10)</f>
        <v>968000</v>
      </c>
    </row>
  </sheetData>
  <sheetProtection selectLockedCells="1" selectUnlockedCells="1"/>
  <mergeCells count="3">
    <mergeCell ref="A2:D2"/>
    <mergeCell ref="A5:B5"/>
    <mergeCell ref="C5:D5"/>
  </mergeCells>
  <printOptions horizontalCentered="1"/>
  <pageMargins left="0.39375" right="0.39375" top="0.9840277777777777" bottom="0" header="0.5118055555555555" footer="0.5118055555555555"/>
  <pageSetup fitToWidth="0" fitToHeight="1" horizontalDpi="300" verticalDpi="300" orientation="landscape" paperSize="9" r:id="rId1"/>
  <headerFooter alignWithMargins="0">
    <oddHeader>&amp;L&amp;"Arial,Normál"15. melléklet a......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5"/>
  <sheetViews>
    <sheetView view="pageBreakPreview" zoomScaleNormal="79" zoomScaleSheetLayoutView="100" zoomScalePageLayoutView="0" workbookViewId="0" topLeftCell="A4">
      <selection activeCell="A4" sqref="A4"/>
    </sheetView>
  </sheetViews>
  <sheetFormatPr defaultColWidth="9.00390625" defaultRowHeight="12.75"/>
  <cols>
    <col min="1" max="1" width="89.75390625" style="340" customWidth="1"/>
    <col min="2" max="2" width="10.875" style="340" customWidth="1"/>
    <col min="3" max="3" width="13.125" style="340" customWidth="1"/>
    <col min="4" max="4" width="11.00390625" style="340" customWidth="1"/>
    <col min="5" max="16384" width="9.125" style="341" customWidth="1"/>
  </cols>
  <sheetData>
    <row r="1" spans="1:4" ht="15" customHeight="1">
      <c r="A1" s="703" t="s">
        <v>301</v>
      </c>
      <c r="B1" s="703"/>
      <c r="C1" s="703"/>
      <c r="D1" s="703"/>
    </row>
    <row r="2" spans="1:4" ht="15">
      <c r="A2" s="342"/>
      <c r="B2" s="342"/>
      <c r="C2" s="342"/>
      <c r="D2" s="342"/>
    </row>
    <row r="3" spans="1:4" ht="15" customHeight="1">
      <c r="A3" s="704" t="s">
        <v>441</v>
      </c>
      <c r="B3" s="704"/>
      <c r="C3" s="704"/>
      <c r="D3" s="704"/>
    </row>
    <row r="4" spans="1:4" ht="15">
      <c r="A4" s="343"/>
      <c r="B4" s="343"/>
      <c r="C4" s="343"/>
      <c r="D4" s="343"/>
    </row>
    <row r="5" spans="1:4" ht="15" customHeight="1">
      <c r="A5" s="705" t="s">
        <v>302</v>
      </c>
      <c r="B5" s="706" t="s">
        <v>3</v>
      </c>
      <c r="C5" s="706"/>
      <c r="D5" s="706"/>
    </row>
    <row r="6" spans="1:4" s="340" customFormat="1" ht="15" customHeight="1">
      <c r="A6" s="705"/>
      <c r="B6" s="707" t="s">
        <v>121</v>
      </c>
      <c r="C6" s="708" t="s">
        <v>303</v>
      </c>
      <c r="D6" s="708"/>
    </row>
    <row r="7" spans="1:4" s="340" customFormat="1" ht="57">
      <c r="A7" s="705"/>
      <c r="B7" s="707"/>
      <c r="C7" s="344" t="s">
        <v>304</v>
      </c>
      <c r="D7" s="345" t="s">
        <v>305</v>
      </c>
    </row>
    <row r="8" spans="1:4" s="350" customFormat="1" ht="15">
      <c r="A8" s="346"/>
      <c r="B8" s="347"/>
      <c r="C8" s="348"/>
      <c r="D8" s="349"/>
    </row>
    <row r="9" spans="1:4" ht="15">
      <c r="A9" s="351"/>
      <c r="B9" s="352"/>
      <c r="C9" s="353"/>
      <c r="D9" s="354"/>
    </row>
    <row r="10" spans="1:4" ht="15">
      <c r="A10" s="351"/>
      <c r="B10" s="352"/>
      <c r="C10" s="353"/>
      <c r="D10" s="354"/>
    </row>
    <row r="11" spans="1:4" s="359" customFormat="1" ht="15">
      <c r="A11" s="355"/>
      <c r="B11" s="356"/>
      <c r="C11" s="357"/>
      <c r="D11" s="358"/>
    </row>
    <row r="12" spans="1:4" ht="15">
      <c r="A12" s="351"/>
      <c r="B12" s="352"/>
      <c r="C12" s="353"/>
      <c r="D12" s="354"/>
    </row>
    <row r="13" spans="1:4" ht="15">
      <c r="A13" s="351"/>
      <c r="B13" s="352"/>
      <c r="C13" s="353"/>
      <c r="D13" s="354"/>
    </row>
    <row r="14" spans="1:4" s="359" customFormat="1" ht="15">
      <c r="A14" s="355"/>
      <c r="B14" s="356"/>
      <c r="C14" s="357"/>
      <c r="D14" s="358"/>
    </row>
    <row r="15" spans="1:4" ht="15">
      <c r="A15" s="351"/>
      <c r="B15" s="352"/>
      <c r="C15" s="353"/>
      <c r="D15" s="354"/>
    </row>
    <row r="16" spans="1:4" ht="15">
      <c r="A16" s="351"/>
      <c r="B16" s="352"/>
      <c r="C16" s="353"/>
      <c r="D16" s="354"/>
    </row>
    <row r="17" spans="1:4" s="359" customFormat="1" ht="15">
      <c r="A17" s="355"/>
      <c r="B17" s="360"/>
      <c r="C17" s="357"/>
      <c r="D17" s="358"/>
    </row>
    <row r="18" spans="1:4" ht="15">
      <c r="A18" s="351"/>
      <c r="B18" s="352"/>
      <c r="C18" s="353"/>
      <c r="D18" s="354"/>
    </row>
    <row r="19" spans="1:4" ht="15">
      <c r="A19" s="351"/>
      <c r="B19" s="352"/>
      <c r="C19" s="353"/>
      <c r="D19" s="354"/>
    </row>
    <row r="20" spans="1:4" s="359" customFormat="1" ht="15">
      <c r="A20" s="355"/>
      <c r="B20" s="360"/>
      <c r="C20" s="357"/>
      <c r="D20" s="358"/>
    </row>
    <row r="21" spans="1:4" ht="15">
      <c r="A21" s="351"/>
      <c r="B21" s="352"/>
      <c r="C21" s="353"/>
      <c r="D21" s="354"/>
    </row>
    <row r="22" spans="1:4" ht="15">
      <c r="A22" s="351"/>
      <c r="B22" s="352"/>
      <c r="C22" s="353"/>
      <c r="D22" s="354"/>
    </row>
    <row r="23" spans="1:4" ht="15">
      <c r="A23" s="351"/>
      <c r="B23" s="352"/>
      <c r="C23" s="353"/>
      <c r="D23" s="354"/>
    </row>
    <row r="24" spans="1:4" ht="15">
      <c r="A24" s="361" t="s">
        <v>74</v>
      </c>
      <c r="B24" s="361"/>
      <c r="C24" s="362"/>
      <c r="D24" s="363"/>
    </row>
    <row r="25" spans="1:4" ht="15">
      <c r="A25" s="364"/>
      <c r="B25" s="364"/>
      <c r="C25" s="364"/>
      <c r="D25" s="364"/>
    </row>
  </sheetData>
  <sheetProtection selectLockedCells="1" selectUnlockedCells="1"/>
  <mergeCells count="6">
    <mergeCell ref="A1:D1"/>
    <mergeCell ref="A3:D3"/>
    <mergeCell ref="A5:A7"/>
    <mergeCell ref="B5:D5"/>
    <mergeCell ref="B6:B7"/>
    <mergeCell ref="C6:D6"/>
  </mergeCells>
  <printOptions horizontalCentered="1"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 scale="70" r:id="rId1"/>
  <headerFooter alignWithMargins="0">
    <oddHeader>&amp;L16. melléklet a......önkormányzati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K46"/>
  <sheetViews>
    <sheetView view="pageBreakPreview" zoomScale="79" zoomScaleNormal="79" zoomScaleSheetLayoutView="79" zoomScalePageLayoutView="0" workbookViewId="0" topLeftCell="A1">
      <selection activeCell="F22" sqref="F22"/>
    </sheetView>
  </sheetViews>
  <sheetFormatPr defaultColWidth="9.00390625" defaultRowHeight="12.75"/>
  <cols>
    <col min="1" max="1" width="86.625" style="365" customWidth="1"/>
    <col min="2" max="2" width="9.00390625" style="366" hidden="1" customWidth="1"/>
    <col min="3" max="3" width="9.00390625" style="367" hidden="1" customWidth="1"/>
    <col min="4" max="4" width="9.00390625" style="368" hidden="1" customWidth="1"/>
    <col min="5" max="5" width="9.00390625" style="369" hidden="1" customWidth="1"/>
    <col min="6" max="6" width="18.625" style="370" customWidth="1"/>
    <col min="7" max="16384" width="9.125" style="371" customWidth="1"/>
  </cols>
  <sheetData>
    <row r="1" spans="7:245" ht="15.75"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15.75">
      <c r="A2" s="709" t="s">
        <v>306</v>
      </c>
      <c r="B2" s="709"/>
      <c r="C2" s="709"/>
      <c r="D2" s="709"/>
      <c r="E2" s="709"/>
      <c r="F2" s="709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5.75">
      <c r="A3" s="709" t="s">
        <v>454</v>
      </c>
      <c r="B3" s="709"/>
      <c r="C3" s="709"/>
      <c r="D3" s="709"/>
      <c r="E3" s="709"/>
      <c r="F3" s="709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5.75">
      <c r="A4" s="372"/>
      <c r="B4" s="372"/>
      <c r="C4" s="372"/>
      <c r="D4" s="372"/>
      <c r="E4" s="372"/>
      <c r="F4" s="372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15.75">
      <c r="A5" s="372"/>
      <c r="B5" s="372"/>
      <c r="C5" s="372"/>
      <c r="D5" s="372"/>
      <c r="E5" s="372"/>
      <c r="F5" s="37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12" customHeight="1">
      <c r="A6" s="710"/>
      <c r="B6" s="710"/>
      <c r="C6" s="710"/>
      <c r="D6" s="710"/>
      <c r="E6" s="710"/>
      <c r="F6" s="710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16.5" customHeight="1">
      <c r="A7" s="711" t="s">
        <v>307</v>
      </c>
      <c r="B7" s="713" t="s">
        <v>308</v>
      </c>
      <c r="C7" s="713"/>
      <c r="D7" s="713"/>
      <c r="E7" s="525"/>
      <c r="F7" s="714" t="s">
        <v>417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36.75" customHeight="1">
      <c r="A8" s="712"/>
      <c r="B8" s="716" t="s">
        <v>309</v>
      </c>
      <c r="C8" s="716"/>
      <c r="D8" s="373" t="s">
        <v>310</v>
      </c>
      <c r="E8" s="374" t="s">
        <v>311</v>
      </c>
      <c r="F8" s="715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15.75">
      <c r="A9" s="526" t="s">
        <v>312</v>
      </c>
      <c r="B9" s="375">
        <v>58.62</v>
      </c>
      <c r="C9" s="376" t="s">
        <v>313</v>
      </c>
      <c r="D9" s="377">
        <v>4580000</v>
      </c>
      <c r="E9" s="378">
        <f>B9*D9</f>
        <v>268479600</v>
      </c>
      <c r="F9" s="527">
        <v>79402995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15.75">
      <c r="A10" s="528" t="s">
        <v>314</v>
      </c>
      <c r="B10" s="375"/>
      <c r="C10" s="376"/>
      <c r="D10" s="377"/>
      <c r="E10" s="377"/>
      <c r="F10" s="527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6" s="381" customFormat="1" ht="15.75">
      <c r="A11" s="529" t="s">
        <v>315</v>
      </c>
      <c r="B11" s="379">
        <v>1697.7</v>
      </c>
      <c r="C11" s="376" t="s">
        <v>316</v>
      </c>
      <c r="D11" s="377">
        <v>22300</v>
      </c>
      <c r="E11" s="380">
        <v>37859535</v>
      </c>
      <c r="F11" s="527">
        <v>7456800</v>
      </c>
    </row>
    <row r="12" spans="1:6" s="385" customFormat="1" ht="15.75">
      <c r="A12" s="530" t="s">
        <v>317</v>
      </c>
      <c r="B12" s="382">
        <v>206.4</v>
      </c>
      <c r="C12" s="383" t="s">
        <v>318</v>
      </c>
      <c r="D12" s="384">
        <v>400000</v>
      </c>
      <c r="E12" s="380">
        <f>B12*D12</f>
        <v>82560000</v>
      </c>
      <c r="F12" s="527">
        <v>17932500</v>
      </c>
    </row>
    <row r="13" spans="1:245" ht="15.75">
      <c r="A13" s="529" t="s">
        <v>319</v>
      </c>
      <c r="B13" s="386">
        <v>129404</v>
      </c>
      <c r="C13" s="383" t="s">
        <v>320</v>
      </c>
      <c r="D13" s="377" t="s">
        <v>321</v>
      </c>
      <c r="E13" s="380">
        <v>13458016</v>
      </c>
      <c r="F13" s="527">
        <v>2067965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15.75">
      <c r="A14" s="529" t="s">
        <v>322</v>
      </c>
      <c r="B14" s="387">
        <v>102.31</v>
      </c>
      <c r="C14" s="383" t="s">
        <v>318</v>
      </c>
      <c r="D14" s="377" t="s">
        <v>323</v>
      </c>
      <c r="E14" s="380">
        <v>30181450</v>
      </c>
      <c r="F14" s="527">
        <v>4145000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15.75">
      <c r="A15" s="531" t="s">
        <v>394</v>
      </c>
      <c r="B15" s="386"/>
      <c r="C15" s="383"/>
      <c r="D15" s="388"/>
      <c r="E15" s="378">
        <f>SUM(E11:E14)</f>
        <v>164059001</v>
      </c>
      <c r="F15" s="527">
        <v>12110000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18.75" customHeight="1">
      <c r="A16" s="531" t="s">
        <v>324</v>
      </c>
      <c r="B16" s="377">
        <v>703</v>
      </c>
      <c r="C16" s="376" t="s">
        <v>313</v>
      </c>
      <c r="D16" s="389" t="s">
        <v>325</v>
      </c>
      <c r="E16" s="378">
        <v>1792650</v>
      </c>
      <c r="F16" s="527">
        <v>303450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18.75" customHeight="1">
      <c r="A17" s="526" t="s">
        <v>418</v>
      </c>
      <c r="B17" s="377"/>
      <c r="C17" s="376"/>
      <c r="D17" s="389"/>
      <c r="E17" s="378"/>
      <c r="F17" s="527">
        <v>3610011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5.75">
      <c r="A18" s="532" t="s">
        <v>326</v>
      </c>
      <c r="B18" s="390"/>
      <c r="C18" s="391"/>
      <c r="D18" s="392"/>
      <c r="E18" s="393" t="e">
        <f>E9+E15+#REF!+E16+#REF!</f>
        <v>#REF!</v>
      </c>
      <c r="F18" s="533">
        <v>127166076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15.75">
      <c r="A19" s="534" t="s">
        <v>327</v>
      </c>
      <c r="B19" s="387"/>
      <c r="C19" s="376"/>
      <c r="D19" s="377"/>
      <c r="E19" s="393" t="e">
        <f>#REF!+#REF!+#REF!+#REF!</f>
        <v>#REF!</v>
      </c>
      <c r="F19" s="533">
        <v>185912526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15.75">
      <c r="A20" s="534" t="s">
        <v>395</v>
      </c>
      <c r="B20" s="387"/>
      <c r="C20" s="376"/>
      <c r="D20" s="377"/>
      <c r="E20" s="393"/>
      <c r="F20" s="533">
        <v>6047200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5.75">
      <c r="A21" s="534" t="s">
        <v>328</v>
      </c>
      <c r="B21" s="387"/>
      <c r="C21" s="376"/>
      <c r="D21" s="377"/>
      <c r="E21" s="393"/>
      <c r="F21" s="533">
        <v>18779000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15.75">
      <c r="A22" s="526" t="s">
        <v>329</v>
      </c>
      <c r="B22" s="387"/>
      <c r="C22" s="376"/>
      <c r="D22" s="377"/>
      <c r="E22" s="378"/>
      <c r="F22" s="533">
        <v>44605927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15.75">
      <c r="A23" s="528" t="s">
        <v>330</v>
      </c>
      <c r="B23" s="386" t="s">
        <v>331</v>
      </c>
      <c r="C23" s="376"/>
      <c r="D23" s="377"/>
      <c r="E23" s="377">
        <v>0</v>
      </c>
      <c r="F23" s="533">
        <v>397005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15.75">
      <c r="A24" s="535" t="s">
        <v>332</v>
      </c>
      <c r="B24" s="386"/>
      <c r="C24" s="376"/>
      <c r="D24" s="377"/>
      <c r="E24" s="393" t="e">
        <f>SUM(#REF!)</f>
        <v>#REF!</v>
      </c>
      <c r="F24" s="533">
        <v>45002932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15.75">
      <c r="A25" s="536" t="s">
        <v>333</v>
      </c>
      <c r="B25" s="387"/>
      <c r="C25" s="376"/>
      <c r="D25" s="377"/>
      <c r="E25" s="393"/>
      <c r="F25" s="533">
        <v>9571225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6.5" thickBot="1">
      <c r="A26" s="528" t="s">
        <v>334</v>
      </c>
      <c r="B26" s="377">
        <v>23645</v>
      </c>
      <c r="C26" s="376" t="s">
        <v>313</v>
      </c>
      <c r="D26" s="377">
        <v>1140</v>
      </c>
      <c r="E26" s="378">
        <f>B26*D26</f>
        <v>26955300</v>
      </c>
      <c r="F26" s="527">
        <v>9571225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6" ht="16.5" thickBot="1">
      <c r="A27" s="537" t="s">
        <v>335</v>
      </c>
      <c r="B27" s="538"/>
      <c r="C27" s="539"/>
      <c r="D27" s="540"/>
      <c r="E27" s="541" t="e">
        <f>#REF!+E19+#REF!+#REF!+#REF!</f>
        <v>#REF!</v>
      </c>
      <c r="F27" s="542">
        <f>(F18+F19+F21+F22+F23+F26+F20)</f>
        <v>392478959</v>
      </c>
    </row>
    <row r="28" spans="1:6" ht="15.75">
      <c r="A28" s="394"/>
      <c r="B28" s="396"/>
      <c r="C28" s="397"/>
      <c r="D28" s="398"/>
      <c r="E28" s="399"/>
      <c r="F28" s="395"/>
    </row>
    <row r="29" spans="1:6" ht="15.75">
      <c r="A29" s="394"/>
      <c r="B29" s="396"/>
      <c r="C29" s="397"/>
      <c r="D29" s="398"/>
      <c r="E29" s="399"/>
      <c r="F29" s="395"/>
    </row>
    <row r="30" ht="15.75">
      <c r="F30" s="400"/>
    </row>
    <row r="33" ht="15.75" hidden="1">
      <c r="A33" s="386" t="s">
        <v>336</v>
      </c>
    </row>
    <row r="34" ht="15.75" hidden="1"/>
    <row r="35" spans="1:4" ht="15.75" hidden="1">
      <c r="A35" s="401" t="s">
        <v>337</v>
      </c>
      <c r="B35" s="396"/>
      <c r="C35" s="397"/>
      <c r="D35" s="398"/>
    </row>
    <row r="36" spans="1:4" ht="15.75" hidden="1">
      <c r="A36" s="401" t="s">
        <v>338</v>
      </c>
      <c r="B36" s="396"/>
      <c r="C36" s="397"/>
      <c r="D36" s="398"/>
    </row>
    <row r="37" spans="1:4" ht="15.75" hidden="1">
      <c r="A37" s="402" t="s">
        <v>339</v>
      </c>
      <c r="B37" s="396"/>
      <c r="C37" s="397"/>
      <c r="D37" s="403" t="e">
        <f>#REF!</f>
        <v>#REF!</v>
      </c>
    </row>
    <row r="38" spans="1:4" ht="15.75" hidden="1">
      <c r="A38" s="404" t="s">
        <v>340</v>
      </c>
      <c r="B38" s="405" t="e">
        <f>#REF!</f>
        <v>#REF!</v>
      </c>
      <c r="C38" s="391"/>
      <c r="D38" s="386" t="e">
        <f>D37-B38</f>
        <v>#REF!</v>
      </c>
    </row>
    <row r="39" spans="1:4" ht="15.75" hidden="1">
      <c r="A39" s="404" t="s">
        <v>341</v>
      </c>
      <c r="B39" s="386">
        <f>E16</f>
        <v>1792650</v>
      </c>
      <c r="C39" s="391"/>
      <c r="D39" s="386" t="e">
        <f>D38-B39</f>
        <v>#REF!</v>
      </c>
    </row>
    <row r="40" spans="1:4" ht="15.75" hidden="1">
      <c r="A40" s="404" t="s">
        <v>342</v>
      </c>
      <c r="B40" s="386">
        <f>E11</f>
        <v>37859535</v>
      </c>
      <c r="C40" s="391"/>
      <c r="D40" s="386" t="e">
        <f>D44-B40</f>
        <v>#REF!</v>
      </c>
    </row>
    <row r="41" spans="1:4" ht="15.75" hidden="1">
      <c r="A41" s="404" t="s">
        <v>343</v>
      </c>
      <c r="B41" s="386">
        <f>E12</f>
        <v>82560000</v>
      </c>
      <c r="C41" s="391"/>
      <c r="D41" s="386" t="e">
        <f>D40-B41</f>
        <v>#REF!</v>
      </c>
    </row>
    <row r="42" spans="1:4" ht="15.75" hidden="1">
      <c r="A42" s="404" t="s">
        <v>344</v>
      </c>
      <c r="B42" s="386">
        <f>E13</f>
        <v>13458016</v>
      </c>
      <c r="C42" s="391"/>
      <c r="D42" s="386" t="e">
        <f>D41-B42</f>
        <v>#REF!</v>
      </c>
    </row>
    <row r="43" spans="1:4" ht="15.75" hidden="1">
      <c r="A43" s="404" t="s">
        <v>345</v>
      </c>
      <c r="B43" s="386">
        <f>E14</f>
        <v>30181450</v>
      </c>
      <c r="C43" s="391"/>
      <c r="D43" s="386" t="e">
        <f>D42-B43</f>
        <v>#REF!</v>
      </c>
    </row>
    <row r="44" spans="1:4" ht="15.75" hidden="1">
      <c r="A44" s="404" t="s">
        <v>346</v>
      </c>
      <c r="B44" s="386" t="e">
        <f>#REF!</f>
        <v>#REF!</v>
      </c>
      <c r="C44" s="391"/>
      <c r="D44" s="386" t="e">
        <f>D39-B44-1</f>
        <v>#REF!</v>
      </c>
    </row>
    <row r="45" spans="1:4" ht="15.75" hidden="1">
      <c r="A45" s="404" t="s">
        <v>347</v>
      </c>
      <c r="B45" s="406">
        <v>59280147</v>
      </c>
      <c r="C45" s="391"/>
      <c r="D45" s="386">
        <v>0</v>
      </c>
    </row>
    <row r="46" ht="15.75" hidden="1">
      <c r="B46" s="407" t="e">
        <f>SUM(B38:B45)</f>
        <v>#REF!</v>
      </c>
    </row>
  </sheetData>
  <sheetProtection selectLockedCells="1" selectUnlockedCells="1"/>
  <mergeCells count="7">
    <mergeCell ref="A2:F2"/>
    <mergeCell ref="A3:F3"/>
    <mergeCell ref="A6:F6"/>
    <mergeCell ref="A7:A8"/>
    <mergeCell ref="B7:D7"/>
    <mergeCell ref="F7:F8"/>
    <mergeCell ref="B8:C8"/>
  </mergeCells>
  <printOptions horizontalCentered="1"/>
  <pageMargins left="0.43333333333333335" right="0.39375" top="0.9840277777777777" bottom="0.9840277777777777" header="0.5118055555555555" footer="0.5118055555555555"/>
  <pageSetup fitToHeight="0" fitToWidth="1" horizontalDpi="300" verticalDpi="300" orientation="portrait" paperSize="9" scale="92" r:id="rId1"/>
  <headerFooter alignWithMargins="0">
    <oddHeader>&amp;L17. melléklet az .......önkormányzati rendelethez</oddHeader>
  </headerFooter>
  <rowBreaks count="1" manualBreakCount="1">
    <brk id="2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6"/>
  <sheetViews>
    <sheetView view="pageBreakPreview" zoomScaleNormal="96" zoomScaleSheetLayoutView="100" zoomScalePageLayoutView="0" workbookViewId="0" topLeftCell="A4">
      <selection activeCell="K4" sqref="K4"/>
    </sheetView>
  </sheetViews>
  <sheetFormatPr defaultColWidth="9.00390625" defaultRowHeight="12.75"/>
  <cols>
    <col min="1" max="1" width="60.625" style="0" customWidth="1"/>
    <col min="2" max="2" width="38.75390625" style="0" customWidth="1"/>
    <col min="3" max="3" width="14.625" style="0" customWidth="1"/>
    <col min="4" max="4" width="14.75390625" style="0" customWidth="1"/>
    <col min="5" max="5" width="14.125" style="0" customWidth="1"/>
    <col min="6" max="6" width="14.875" style="0" customWidth="1"/>
    <col min="7" max="7" width="12.75390625" style="0" customWidth="1"/>
  </cols>
  <sheetData>
    <row r="1" spans="1:7" s="408" customFormat="1" ht="15.75" customHeight="1">
      <c r="A1" s="718" t="s">
        <v>348</v>
      </c>
      <c r="B1" s="718"/>
      <c r="C1" s="718"/>
      <c r="D1" s="718"/>
      <c r="E1" s="718"/>
      <c r="F1" s="718"/>
      <c r="G1" s="718"/>
    </row>
    <row r="2" spans="1:7" s="408" customFormat="1" ht="30.75" customHeight="1" thickBot="1">
      <c r="A2" s="409"/>
      <c r="C2" s="410"/>
      <c r="D2" s="411"/>
      <c r="E2" s="411"/>
      <c r="F2" s="411"/>
      <c r="G2" s="412"/>
    </row>
    <row r="3" spans="1:7" s="408" customFormat="1" ht="15.75" customHeight="1" thickBot="1">
      <c r="A3" s="719" t="s">
        <v>349</v>
      </c>
      <c r="B3" s="721" t="s">
        <v>350</v>
      </c>
      <c r="C3" s="723" t="s">
        <v>351</v>
      </c>
      <c r="D3" s="725" t="s">
        <v>352</v>
      </c>
      <c r="E3" s="725"/>
      <c r="F3" s="725"/>
      <c r="G3" s="726" t="s">
        <v>353</v>
      </c>
    </row>
    <row r="4" spans="1:7" s="408" customFormat="1" ht="79.5" thickBot="1">
      <c r="A4" s="720"/>
      <c r="B4" s="722"/>
      <c r="C4" s="724"/>
      <c r="D4" s="572" t="s">
        <v>354</v>
      </c>
      <c r="E4" s="572" t="s">
        <v>355</v>
      </c>
      <c r="F4" s="572" t="s">
        <v>356</v>
      </c>
      <c r="G4" s="727"/>
    </row>
    <row r="5" spans="1:7" s="408" customFormat="1" ht="45.75" customHeight="1">
      <c r="A5" s="573" t="s">
        <v>474</v>
      </c>
      <c r="B5" s="574" t="s">
        <v>473</v>
      </c>
      <c r="C5" s="575"/>
      <c r="D5" s="576"/>
      <c r="E5" s="576"/>
      <c r="F5" s="576">
        <v>127988</v>
      </c>
      <c r="G5" s="577">
        <v>127988</v>
      </c>
    </row>
    <row r="6" spans="1:7" s="408" customFormat="1" ht="47.25" customHeight="1">
      <c r="A6" s="578" t="s">
        <v>475</v>
      </c>
      <c r="B6" s="413" t="s">
        <v>421</v>
      </c>
      <c r="C6" s="414">
        <v>45715</v>
      </c>
      <c r="D6" s="415">
        <v>15471</v>
      </c>
      <c r="E6" s="415"/>
      <c r="F6" s="415">
        <v>96077</v>
      </c>
      <c r="G6" s="579">
        <v>111548</v>
      </c>
    </row>
    <row r="7" spans="1:7" s="408" customFormat="1" ht="47.25" customHeight="1">
      <c r="A7" s="578" t="s">
        <v>422</v>
      </c>
      <c r="B7" s="413" t="s">
        <v>466</v>
      </c>
      <c r="C7" s="414">
        <v>45321</v>
      </c>
      <c r="D7" s="415">
        <v>11236</v>
      </c>
      <c r="E7" s="415"/>
      <c r="F7" s="415">
        <v>21490</v>
      </c>
      <c r="G7" s="579">
        <v>32726</v>
      </c>
    </row>
    <row r="8" spans="1:7" s="408" customFormat="1" ht="47.25" customHeight="1">
      <c r="A8" s="578" t="s">
        <v>424</v>
      </c>
      <c r="B8" s="413" t="s">
        <v>423</v>
      </c>
      <c r="C8" s="414">
        <v>45657</v>
      </c>
      <c r="D8" s="415"/>
      <c r="E8" s="415"/>
      <c r="F8" s="415">
        <v>419991</v>
      </c>
      <c r="G8" s="579">
        <v>419991</v>
      </c>
    </row>
    <row r="9" spans="1:7" s="408" customFormat="1" ht="47.25" customHeight="1">
      <c r="A9" s="578" t="s">
        <v>398</v>
      </c>
      <c r="B9" s="413" t="s">
        <v>399</v>
      </c>
      <c r="C9" s="414" t="s">
        <v>476</v>
      </c>
      <c r="D9" s="415">
        <v>13901</v>
      </c>
      <c r="E9" s="415"/>
      <c r="F9" s="415">
        <v>79906</v>
      </c>
      <c r="G9" s="579">
        <v>93807</v>
      </c>
    </row>
    <row r="10" spans="1:7" s="408" customFormat="1" ht="47.25" customHeight="1">
      <c r="A10" s="580" t="s">
        <v>396</v>
      </c>
      <c r="B10" s="416" t="s">
        <v>397</v>
      </c>
      <c r="C10" s="414" t="s">
        <v>477</v>
      </c>
      <c r="D10" s="415">
        <v>12829</v>
      </c>
      <c r="E10" s="415"/>
      <c r="F10" s="415">
        <v>4067</v>
      </c>
      <c r="G10" s="579">
        <v>16896</v>
      </c>
    </row>
    <row r="11" spans="1:7" s="408" customFormat="1" ht="47.25" customHeight="1">
      <c r="A11" s="581" t="s">
        <v>467</v>
      </c>
      <c r="B11" s="413" t="s">
        <v>468</v>
      </c>
      <c r="C11" s="417"/>
      <c r="D11" s="418"/>
      <c r="E11" s="418"/>
      <c r="F11" s="418">
        <v>50000</v>
      </c>
      <c r="G11" s="582">
        <v>50000</v>
      </c>
    </row>
    <row r="12" spans="1:7" s="408" customFormat="1" ht="47.25" customHeight="1">
      <c r="A12" s="581" t="s">
        <v>469</v>
      </c>
      <c r="B12" s="413" t="s">
        <v>470</v>
      </c>
      <c r="C12" s="417">
        <v>45688</v>
      </c>
      <c r="D12" s="418">
        <v>5000</v>
      </c>
      <c r="E12" s="418"/>
      <c r="F12" s="418">
        <v>45000</v>
      </c>
      <c r="G12" s="582">
        <v>50000</v>
      </c>
    </row>
    <row r="13" spans="1:7" s="408" customFormat="1" ht="51" customHeight="1" thickBot="1">
      <c r="A13" s="583" t="s">
        <v>471</v>
      </c>
      <c r="B13" s="566" t="s">
        <v>472</v>
      </c>
      <c r="C13" s="417"/>
      <c r="D13" s="418"/>
      <c r="E13" s="418"/>
      <c r="F13" s="418">
        <v>300000</v>
      </c>
      <c r="G13" s="582">
        <v>300000</v>
      </c>
    </row>
    <row r="14" spans="1:7" s="419" customFormat="1" ht="24.75" customHeight="1" thickBot="1">
      <c r="A14" s="567" t="s">
        <v>74</v>
      </c>
      <c r="B14" s="568"/>
      <c r="C14" s="569"/>
      <c r="D14" s="570">
        <f>SUM(D5:D13)</f>
        <v>58437</v>
      </c>
      <c r="E14" s="570">
        <f>SUM(E5:E13)</f>
        <v>0</v>
      </c>
      <c r="F14" s="570">
        <f>SUM(F5:F13)</f>
        <v>1144519</v>
      </c>
      <c r="G14" s="571">
        <f>SUM(G5:G13)</f>
        <v>1202956</v>
      </c>
    </row>
    <row r="15" spans="1:7" s="408" customFormat="1" ht="15.75">
      <c r="A15" s="409"/>
      <c r="C15" s="410"/>
      <c r="D15" s="411"/>
      <c r="E15" s="411"/>
      <c r="F15" s="411"/>
      <c r="G15" s="412"/>
    </row>
    <row r="16" spans="1:7" s="408" customFormat="1" ht="32.25" customHeight="1">
      <c r="A16" s="717" t="s">
        <v>478</v>
      </c>
      <c r="B16" s="717"/>
      <c r="C16" s="717"/>
      <c r="D16" s="717"/>
      <c r="E16" s="717"/>
      <c r="F16" s="717"/>
      <c r="G16" s="717"/>
    </row>
  </sheetData>
  <sheetProtection selectLockedCells="1" selectUnlockedCells="1"/>
  <mergeCells count="7">
    <mergeCell ref="A16:G16"/>
    <mergeCell ref="A1:G1"/>
    <mergeCell ref="A3:A4"/>
    <mergeCell ref="B3:B4"/>
    <mergeCell ref="C3:C4"/>
    <mergeCell ref="D3:F3"/>
    <mergeCell ref="G3:G4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 scale="78" r:id="rId1"/>
  <headerFooter alignWithMargins="0">
    <oddHeader>&amp;L18. melléklet a ......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R67"/>
  <sheetViews>
    <sheetView zoomScaleSheetLayoutView="79" zoomScalePageLayoutView="0" workbookViewId="0" topLeftCell="A37">
      <selection activeCell="B68" sqref="B68"/>
    </sheetView>
  </sheetViews>
  <sheetFormatPr defaultColWidth="9.00390625" defaultRowHeight="12.75"/>
  <cols>
    <col min="1" max="1" width="68.375" style="47" customWidth="1"/>
    <col min="2" max="2" width="14.625" style="48" customWidth="1"/>
    <col min="3" max="3" width="56.00390625" style="47" customWidth="1"/>
    <col min="4" max="4" width="14.625" style="48" customWidth="1"/>
    <col min="5" max="16384" width="9.125" style="49" customWidth="1"/>
  </cols>
  <sheetData>
    <row r="1" spans="1:4" s="50" customFormat="1" ht="15" customHeight="1">
      <c r="A1" s="652" t="s">
        <v>444</v>
      </c>
      <c r="B1" s="652"/>
      <c r="C1" s="652"/>
      <c r="D1" s="652"/>
    </row>
    <row r="3" spans="1:4" ht="16.5" thickBot="1">
      <c r="A3" s="653" t="s">
        <v>0</v>
      </c>
      <c r="B3" s="653"/>
      <c r="C3" s="654" t="s">
        <v>1</v>
      </c>
      <c r="D3" s="654"/>
    </row>
    <row r="4" spans="1:4" ht="16.5" thickBot="1">
      <c r="A4" s="600" t="s">
        <v>2</v>
      </c>
      <c r="B4" s="611" t="s">
        <v>3</v>
      </c>
      <c r="C4" s="497" t="s">
        <v>2</v>
      </c>
      <c r="D4" s="498" t="s">
        <v>3</v>
      </c>
    </row>
    <row r="5" spans="1:4" ht="14.25">
      <c r="A5" s="601" t="s">
        <v>5</v>
      </c>
      <c r="B5" s="612">
        <v>392479</v>
      </c>
      <c r="C5" s="52" t="s">
        <v>6</v>
      </c>
      <c r="D5" s="51">
        <v>384882</v>
      </c>
    </row>
    <row r="6" spans="1:4" ht="15">
      <c r="A6" s="602"/>
      <c r="B6" s="613"/>
      <c r="C6" s="54"/>
      <c r="D6" s="55"/>
    </row>
    <row r="7" spans="1:4" ht="14.25">
      <c r="A7" s="603" t="s">
        <v>7</v>
      </c>
      <c r="B7" s="614">
        <v>19800</v>
      </c>
      <c r="C7" s="54" t="s">
        <v>61</v>
      </c>
      <c r="D7" s="55">
        <v>54446</v>
      </c>
    </row>
    <row r="8" spans="1:4" ht="15">
      <c r="A8" s="604" t="s">
        <v>8</v>
      </c>
      <c r="B8" s="613">
        <v>19800</v>
      </c>
      <c r="C8" s="54"/>
      <c r="D8" s="55"/>
    </row>
    <row r="9" spans="1:4" ht="15">
      <c r="A9" s="604"/>
      <c r="B9" s="615"/>
      <c r="C9" s="54" t="s">
        <v>12</v>
      </c>
      <c r="D9" s="55">
        <v>201194</v>
      </c>
    </row>
    <row r="10" spans="1:4" ht="14.25">
      <c r="A10" s="603" t="s">
        <v>11</v>
      </c>
      <c r="B10" s="616">
        <f>(B11+B12+B14+B15)</f>
        <v>187000</v>
      </c>
      <c r="C10" s="54" t="s">
        <v>15</v>
      </c>
      <c r="D10" s="55">
        <v>5080</v>
      </c>
    </row>
    <row r="11" spans="1:4" ht="15">
      <c r="A11" s="604" t="s">
        <v>13</v>
      </c>
      <c r="B11" s="615">
        <v>6000</v>
      </c>
      <c r="C11" s="54" t="s">
        <v>62</v>
      </c>
      <c r="D11" s="55">
        <f>(D12+D13+D15)</f>
        <v>98714</v>
      </c>
    </row>
    <row r="12" spans="1:4" ht="15">
      <c r="A12" s="604" t="s">
        <v>14</v>
      </c>
      <c r="B12" s="615">
        <v>180000</v>
      </c>
      <c r="C12" s="57" t="s">
        <v>63</v>
      </c>
      <c r="D12" s="56">
        <v>39702</v>
      </c>
    </row>
    <row r="13" spans="1:4" ht="15">
      <c r="A13" s="604" t="s">
        <v>16</v>
      </c>
      <c r="B13" s="615"/>
      <c r="C13" s="58" t="s">
        <v>64</v>
      </c>
      <c r="D13" s="56">
        <v>18012</v>
      </c>
    </row>
    <row r="14" spans="1:4" ht="15">
      <c r="A14" s="604" t="s">
        <v>17</v>
      </c>
      <c r="B14" s="615">
        <v>500</v>
      </c>
      <c r="C14" s="58" t="s">
        <v>23</v>
      </c>
      <c r="D14" s="59"/>
    </row>
    <row r="15" spans="1:4" ht="15">
      <c r="A15" s="604" t="s">
        <v>19</v>
      </c>
      <c r="B15" s="615">
        <v>500</v>
      </c>
      <c r="C15" s="60" t="s">
        <v>25</v>
      </c>
      <c r="D15" s="56">
        <v>41000</v>
      </c>
    </row>
    <row r="16" spans="1:4" ht="15" customHeight="1">
      <c r="A16" s="604"/>
      <c r="B16" s="615"/>
      <c r="C16" s="60" t="s">
        <v>27</v>
      </c>
      <c r="D16" s="56"/>
    </row>
    <row r="17" spans="1:4" ht="15">
      <c r="A17" s="603" t="s">
        <v>22</v>
      </c>
      <c r="B17" s="616">
        <f>(B19+B21+B22+B23+B25+B24)</f>
        <v>26800</v>
      </c>
      <c r="C17" s="60" t="s">
        <v>29</v>
      </c>
      <c r="D17" s="56"/>
    </row>
    <row r="18" spans="1:4" ht="15">
      <c r="A18" s="604" t="s">
        <v>65</v>
      </c>
      <c r="B18" s="615"/>
      <c r="C18" s="54"/>
      <c r="D18" s="61"/>
    </row>
    <row r="19" spans="1:4" ht="15">
      <c r="A19" s="604" t="s">
        <v>26</v>
      </c>
      <c r="B19" s="615">
        <v>11000</v>
      </c>
      <c r="C19" s="54"/>
      <c r="D19" s="61"/>
    </row>
    <row r="20" spans="1:4" ht="15">
      <c r="A20" s="604" t="s">
        <v>28</v>
      </c>
      <c r="B20" s="615"/>
      <c r="C20" s="57"/>
      <c r="D20" s="61"/>
    </row>
    <row r="21" spans="1:4" ht="15">
      <c r="A21" s="604" t="s">
        <v>490</v>
      </c>
      <c r="B21" s="615">
        <v>4000</v>
      </c>
      <c r="C21" s="58"/>
      <c r="D21" s="56"/>
    </row>
    <row r="22" spans="1:4" ht="15">
      <c r="A22" s="604" t="s">
        <v>31</v>
      </c>
      <c r="B22" s="615">
        <v>5800</v>
      </c>
      <c r="C22" s="58"/>
      <c r="D22" s="62"/>
    </row>
    <row r="23" spans="1:4" ht="15">
      <c r="A23" s="604" t="s">
        <v>32</v>
      </c>
      <c r="B23" s="615">
        <v>3500</v>
      </c>
      <c r="C23" s="60"/>
      <c r="D23" s="62"/>
    </row>
    <row r="24" spans="1:4" ht="15">
      <c r="A24" s="604" t="s">
        <v>34</v>
      </c>
      <c r="B24" s="615">
        <v>2500</v>
      </c>
      <c r="C24" s="60"/>
      <c r="D24" s="62"/>
    </row>
    <row r="25" spans="1:4" ht="15">
      <c r="A25" s="604" t="s">
        <v>35</v>
      </c>
      <c r="B25" s="615"/>
      <c r="C25" s="60"/>
      <c r="D25" s="56"/>
    </row>
    <row r="26" spans="1:4" ht="15">
      <c r="A26" s="604"/>
      <c r="B26" s="615"/>
      <c r="C26" s="60"/>
      <c r="D26" s="56"/>
    </row>
    <row r="27" spans="1:4" ht="15">
      <c r="A27" s="603" t="s">
        <v>66</v>
      </c>
      <c r="B27" s="616"/>
      <c r="C27" s="57"/>
      <c r="D27" s="56"/>
    </row>
    <row r="28" spans="1:252" ht="15">
      <c r="A28" s="605" t="s">
        <v>67</v>
      </c>
      <c r="B28" s="617"/>
      <c r="C28" s="57"/>
      <c r="D28" s="56"/>
      <c r="IQ28" s="63"/>
      <c r="IR28" s="63"/>
    </row>
    <row r="29" spans="1:252" ht="17.25" customHeight="1">
      <c r="A29" s="603" t="s">
        <v>41</v>
      </c>
      <c r="B29" s="616"/>
      <c r="C29" s="57"/>
      <c r="D29" s="56"/>
      <c r="IQ29" s="63"/>
      <c r="IR29" s="63"/>
    </row>
    <row r="30" spans="1:252" ht="15">
      <c r="A30" s="604" t="s">
        <v>40</v>
      </c>
      <c r="B30" s="615"/>
      <c r="C30" s="57"/>
      <c r="D30" s="56"/>
      <c r="IQ30" s="63"/>
      <c r="IR30" s="63"/>
    </row>
    <row r="31" spans="1:252" ht="15">
      <c r="A31" s="604"/>
      <c r="B31" s="617"/>
      <c r="C31" s="57"/>
      <c r="D31" s="56"/>
      <c r="IQ31" s="63"/>
      <c r="IR31" s="63"/>
    </row>
    <row r="32" spans="1:4" s="63" customFormat="1" ht="14.25">
      <c r="A32" s="606" t="s">
        <v>68</v>
      </c>
      <c r="B32" s="618">
        <f>(B5+B7+B10+B17)</f>
        <v>626079</v>
      </c>
      <c r="C32" s="54" t="s">
        <v>69</v>
      </c>
      <c r="D32" s="55">
        <f>(D5++D7+D9+D10+D11)</f>
        <v>744316</v>
      </c>
    </row>
    <row r="33" spans="1:4" s="63" customFormat="1" ht="14.25">
      <c r="A33" s="607" t="s">
        <v>70</v>
      </c>
      <c r="B33" s="619">
        <f>(D37-B32-B34)</f>
        <v>134210</v>
      </c>
      <c r="C33" s="610" t="s">
        <v>414</v>
      </c>
      <c r="D33" s="55">
        <v>13366</v>
      </c>
    </row>
    <row r="34" spans="1:4" s="63" customFormat="1" ht="14.25">
      <c r="A34" s="608" t="s">
        <v>487</v>
      </c>
      <c r="B34" s="618">
        <v>60000</v>
      </c>
      <c r="C34" s="54" t="s">
        <v>71</v>
      </c>
      <c r="D34" s="55">
        <v>0</v>
      </c>
    </row>
    <row r="35" spans="1:4" s="63" customFormat="1" ht="14.25">
      <c r="A35" s="608" t="s">
        <v>493</v>
      </c>
      <c r="B35" s="618">
        <v>134210</v>
      </c>
      <c r="C35" s="54" t="s">
        <v>488</v>
      </c>
      <c r="D35" s="55">
        <v>62607</v>
      </c>
    </row>
    <row r="36" spans="1:4" s="63" customFormat="1" ht="14.25">
      <c r="A36" s="607" t="s">
        <v>72</v>
      </c>
      <c r="B36" s="618">
        <f>SUM(B34:B35)</f>
        <v>194210</v>
      </c>
      <c r="C36" s="54" t="s">
        <v>73</v>
      </c>
      <c r="D36" s="55">
        <f>(D33+D35)</f>
        <v>75973</v>
      </c>
    </row>
    <row r="37" spans="1:4" s="63" customFormat="1" ht="15" thickBot="1">
      <c r="A37" s="609" t="s">
        <v>74</v>
      </c>
      <c r="B37" s="620">
        <f>(B32+B36)</f>
        <v>820289</v>
      </c>
      <c r="C37" s="66" t="s">
        <v>74</v>
      </c>
      <c r="D37" s="67">
        <f>(D32+D36)</f>
        <v>820289</v>
      </c>
    </row>
    <row r="38" spans="1:4" s="63" customFormat="1" ht="15">
      <c r="A38" s="68"/>
      <c r="B38" s="69"/>
      <c r="C38" s="68"/>
      <c r="D38" s="70"/>
    </row>
    <row r="39" spans="1:4" s="63" customFormat="1" ht="15">
      <c r="A39" s="68"/>
      <c r="B39" s="69"/>
      <c r="C39" s="68"/>
      <c r="D39" s="70"/>
    </row>
    <row r="40" spans="1:4" s="50" customFormat="1" ht="15" customHeight="1">
      <c r="A40" s="652" t="s">
        <v>445</v>
      </c>
      <c r="B40" s="652"/>
      <c r="C40" s="652"/>
      <c r="D40" s="652"/>
    </row>
    <row r="41" ht="14.25" customHeight="1">
      <c r="C41" s="71"/>
    </row>
    <row r="42" spans="1:4" s="50" customFormat="1" ht="15.75">
      <c r="A42" s="653" t="s">
        <v>0</v>
      </c>
      <c r="B42" s="653"/>
      <c r="C42" s="655" t="s">
        <v>1</v>
      </c>
      <c r="D42" s="655"/>
    </row>
    <row r="43" spans="1:4" s="50" customFormat="1" ht="15.75">
      <c r="A43" s="499" t="s">
        <v>2</v>
      </c>
      <c r="B43" s="496" t="s">
        <v>3</v>
      </c>
      <c r="C43" s="500" t="s">
        <v>2</v>
      </c>
      <c r="D43" s="498" t="s">
        <v>4</v>
      </c>
    </row>
    <row r="44" spans="1:4" s="50" customFormat="1" ht="14.25">
      <c r="A44" s="72" t="s">
        <v>37</v>
      </c>
      <c r="B44" s="73">
        <v>0</v>
      </c>
      <c r="C44" s="74" t="s">
        <v>75</v>
      </c>
      <c r="D44" s="73">
        <v>768458</v>
      </c>
    </row>
    <row r="45" spans="1:4" s="50" customFormat="1" ht="15">
      <c r="A45" s="75" t="s">
        <v>76</v>
      </c>
      <c r="B45" s="53">
        <v>0</v>
      </c>
      <c r="C45" s="76"/>
      <c r="D45" s="51"/>
    </row>
    <row r="46" spans="1:4" s="50" customFormat="1" ht="15">
      <c r="A46" s="77"/>
      <c r="B46" s="56"/>
      <c r="C46" s="78" t="s">
        <v>77</v>
      </c>
      <c r="D46" s="55">
        <v>170525</v>
      </c>
    </row>
    <row r="47" spans="1:4" s="50" customFormat="1" ht="14.25">
      <c r="A47" s="72" t="s">
        <v>78</v>
      </c>
      <c r="B47" s="51">
        <v>240</v>
      </c>
      <c r="C47" s="78"/>
      <c r="D47" s="55"/>
    </row>
    <row r="48" spans="1:4" s="50" customFormat="1" ht="15">
      <c r="A48" s="75" t="s">
        <v>492</v>
      </c>
      <c r="B48" s="53">
        <v>240</v>
      </c>
      <c r="C48" s="79" t="s">
        <v>79</v>
      </c>
      <c r="D48" s="55"/>
    </row>
    <row r="49" spans="1:4" s="50" customFormat="1" ht="15">
      <c r="A49" s="75"/>
      <c r="B49" s="53"/>
      <c r="C49" s="79"/>
      <c r="D49" s="55"/>
    </row>
    <row r="50" spans="1:4" ht="15">
      <c r="A50" s="80"/>
      <c r="B50" s="81"/>
      <c r="C50" s="82" t="s">
        <v>40</v>
      </c>
      <c r="D50" s="56"/>
    </row>
    <row r="51" spans="1:4" ht="15">
      <c r="A51" s="40" t="s">
        <v>10</v>
      </c>
      <c r="B51" s="81">
        <v>104953</v>
      </c>
      <c r="C51" s="82" t="s">
        <v>42</v>
      </c>
      <c r="D51" s="56"/>
    </row>
    <row r="52" spans="1:4" ht="15">
      <c r="A52" s="83" t="s">
        <v>491</v>
      </c>
      <c r="B52" s="53">
        <v>104953</v>
      </c>
      <c r="C52" s="82" t="s">
        <v>43</v>
      </c>
      <c r="D52" s="59">
        <v>0</v>
      </c>
    </row>
    <row r="53" spans="1:4" ht="15">
      <c r="A53" s="75"/>
      <c r="B53" s="56"/>
      <c r="C53" s="84" t="s">
        <v>80</v>
      </c>
      <c r="D53" s="56"/>
    </row>
    <row r="54" spans="1:4" ht="15">
      <c r="A54" s="75"/>
      <c r="B54" s="56"/>
      <c r="C54" s="85" t="s">
        <v>81</v>
      </c>
      <c r="D54" s="56">
        <v>0</v>
      </c>
    </row>
    <row r="55" spans="1:4" ht="15">
      <c r="A55" s="86"/>
      <c r="B55" s="56"/>
      <c r="C55" s="85"/>
      <c r="D55" s="56"/>
    </row>
    <row r="56" spans="1:4" ht="15">
      <c r="A56" s="75"/>
      <c r="B56" s="56"/>
      <c r="C56" s="87"/>
      <c r="D56" s="62"/>
    </row>
    <row r="57" spans="1:4" ht="14.25">
      <c r="A57" s="88" t="s">
        <v>68</v>
      </c>
      <c r="B57" s="65">
        <f>(B44+B47+B50+B51)</f>
        <v>105193</v>
      </c>
      <c r="C57" s="89" t="s">
        <v>69</v>
      </c>
      <c r="D57" s="65">
        <f>(D44+D46+D48+D54)</f>
        <v>938983</v>
      </c>
    </row>
    <row r="58" spans="1:4" ht="14.25">
      <c r="A58" s="88" t="s">
        <v>70</v>
      </c>
      <c r="B58" s="65">
        <f>(B57-D57)</f>
        <v>-833790</v>
      </c>
      <c r="C58" s="89"/>
      <c r="D58" s="65"/>
    </row>
    <row r="59" spans="1:4" ht="14.25">
      <c r="A59" s="90" t="s">
        <v>82</v>
      </c>
      <c r="B59" s="73"/>
      <c r="C59" s="74" t="s">
        <v>51</v>
      </c>
      <c r="D59" s="73">
        <v>0</v>
      </c>
    </row>
    <row r="60" spans="1:4" ht="15">
      <c r="A60" s="91" t="s">
        <v>54</v>
      </c>
      <c r="B60" s="56">
        <v>833790</v>
      </c>
      <c r="C60" s="78"/>
      <c r="D60" s="55"/>
    </row>
    <row r="61" spans="1:4" ht="14.25">
      <c r="A61" s="72" t="s">
        <v>83</v>
      </c>
      <c r="B61" s="55"/>
      <c r="C61" s="78"/>
      <c r="D61" s="55"/>
    </row>
    <row r="62" spans="1:4" ht="15">
      <c r="A62" s="75" t="s">
        <v>53</v>
      </c>
      <c r="B62" s="56"/>
      <c r="C62" s="14"/>
      <c r="D62" s="55"/>
    </row>
    <row r="63" spans="1:4" ht="15">
      <c r="A63" s="93"/>
      <c r="B63" s="94"/>
      <c r="C63" s="95"/>
      <c r="D63" s="64"/>
    </row>
    <row r="64" spans="1:4" ht="15.75" customHeight="1">
      <c r="A64" s="96" t="s">
        <v>72</v>
      </c>
      <c r="B64" s="65">
        <v>833790</v>
      </c>
      <c r="C64" s="89" t="s">
        <v>73</v>
      </c>
      <c r="D64" s="65">
        <v>0</v>
      </c>
    </row>
    <row r="65" spans="1:4" ht="14.25">
      <c r="A65" s="97" t="s">
        <v>74</v>
      </c>
      <c r="B65" s="98">
        <f>(B57+B64)</f>
        <v>938983</v>
      </c>
      <c r="C65" s="99" t="s">
        <v>74</v>
      </c>
      <c r="D65" s="98">
        <f>(D57+D64)</f>
        <v>938983</v>
      </c>
    </row>
    <row r="66" spans="1:4" ht="14.25">
      <c r="A66" s="95"/>
      <c r="B66" s="100"/>
      <c r="C66" s="95"/>
      <c r="D66" s="100"/>
    </row>
    <row r="67" spans="1:4" ht="14.25">
      <c r="A67" s="101" t="s">
        <v>84</v>
      </c>
      <c r="B67" s="102">
        <f>B65+B37</f>
        <v>1759272</v>
      </c>
      <c r="C67" s="101" t="s">
        <v>85</v>
      </c>
      <c r="D67" s="103">
        <f>(D37+D65)</f>
        <v>1759272</v>
      </c>
    </row>
  </sheetData>
  <sheetProtection selectLockedCells="1" selectUnlockedCells="1"/>
  <mergeCells count="6">
    <mergeCell ref="A1:D1"/>
    <mergeCell ref="A3:B3"/>
    <mergeCell ref="C3:D3"/>
    <mergeCell ref="A40:D40"/>
    <mergeCell ref="A42:B42"/>
    <mergeCell ref="C42:D42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300" verticalDpi="300" orientation="portrait" paperSize="9" scale="64" r:id="rId1"/>
  <headerFooter alignWithMargins="0">
    <oddHeader>&amp;L2. melléklet az .....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P31"/>
  <sheetViews>
    <sheetView view="pageBreakPreview" zoomScaleSheetLayoutView="100" zoomScalePageLayoutView="0" workbookViewId="0" topLeftCell="A1">
      <selection activeCell="N36" sqref="N36"/>
    </sheetView>
  </sheetViews>
  <sheetFormatPr defaultColWidth="9.00390625" defaultRowHeight="12.75"/>
  <cols>
    <col min="1" max="1" width="22.75390625" style="0" customWidth="1"/>
    <col min="2" max="13" width="8.00390625" style="0" customWidth="1"/>
    <col min="14" max="14" width="14.75390625" style="0" customWidth="1"/>
  </cols>
  <sheetData>
    <row r="1" spans="1:2" ht="12.75">
      <c r="A1" s="420" t="s">
        <v>357</v>
      </c>
      <c r="B1" s="420"/>
    </row>
    <row r="2" spans="1:2" ht="12.75">
      <c r="A2" s="420"/>
      <c r="B2" s="420"/>
    </row>
    <row r="3" spans="1:14" ht="13.5" customHeight="1">
      <c r="A3" s="728" t="s">
        <v>455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</row>
    <row r="4" spans="1:3" ht="15" customHeight="1">
      <c r="A4" s="729"/>
      <c r="B4" s="729"/>
      <c r="C4" s="729"/>
    </row>
    <row r="7" spans="1:14" s="508" customFormat="1" ht="28.5" customHeight="1">
      <c r="A7" s="505" t="s">
        <v>86</v>
      </c>
      <c r="B7" s="506" t="s">
        <v>358</v>
      </c>
      <c r="C7" s="506" t="s">
        <v>359</v>
      </c>
      <c r="D7" s="506" t="s">
        <v>360</v>
      </c>
      <c r="E7" s="506" t="s">
        <v>361</v>
      </c>
      <c r="F7" s="506" t="s">
        <v>362</v>
      </c>
      <c r="G7" s="506" t="s">
        <v>363</v>
      </c>
      <c r="H7" s="506" t="s">
        <v>364</v>
      </c>
      <c r="I7" s="506" t="s">
        <v>365</v>
      </c>
      <c r="J7" s="506" t="s">
        <v>366</v>
      </c>
      <c r="K7" s="506" t="s">
        <v>367</v>
      </c>
      <c r="L7" s="506" t="s">
        <v>368</v>
      </c>
      <c r="M7" s="506" t="s">
        <v>369</v>
      </c>
      <c r="N7" s="507" t="s">
        <v>90</v>
      </c>
    </row>
    <row r="8" spans="1:15" s="296" customFormat="1" ht="12.75">
      <c r="A8" s="509" t="s">
        <v>370</v>
      </c>
      <c r="B8" s="510">
        <v>34356</v>
      </c>
      <c r="C8" s="510">
        <v>34356</v>
      </c>
      <c r="D8" s="510">
        <v>34356</v>
      </c>
      <c r="E8" s="510">
        <v>34356</v>
      </c>
      <c r="F8" s="510">
        <v>34356</v>
      </c>
      <c r="G8" s="510">
        <v>34356</v>
      </c>
      <c r="H8" s="510">
        <v>34356</v>
      </c>
      <c r="I8" s="510">
        <v>34356</v>
      </c>
      <c r="J8" s="510">
        <v>34356</v>
      </c>
      <c r="K8" s="510">
        <v>34356</v>
      </c>
      <c r="L8" s="510">
        <v>34359</v>
      </c>
      <c r="M8" s="510">
        <v>34360</v>
      </c>
      <c r="N8" s="511">
        <f aca="true" t="shared" si="0" ref="N8:N14">SUM(B8:M8)</f>
        <v>412279</v>
      </c>
      <c r="O8" s="512"/>
    </row>
    <row r="9" spans="1:15" s="296" customFormat="1" ht="12.75">
      <c r="A9" s="509" t="s">
        <v>371</v>
      </c>
      <c r="B9" s="510"/>
      <c r="C9" s="510"/>
      <c r="D9" s="510"/>
      <c r="E9" s="510"/>
      <c r="F9" s="510"/>
      <c r="G9" s="510">
        <v>54953</v>
      </c>
      <c r="H9" s="510">
        <v>50000</v>
      </c>
      <c r="I9" s="510"/>
      <c r="J9" s="510"/>
      <c r="K9" s="510"/>
      <c r="L9" s="510"/>
      <c r="M9" s="510"/>
      <c r="N9" s="511">
        <f t="shared" si="0"/>
        <v>104953</v>
      </c>
      <c r="O9" s="512"/>
    </row>
    <row r="10" spans="1:15" s="296" customFormat="1" ht="12.75">
      <c r="A10" s="513" t="s">
        <v>11</v>
      </c>
      <c r="B10" s="514"/>
      <c r="C10" s="514"/>
      <c r="D10" s="514">
        <v>41000</v>
      </c>
      <c r="E10" s="514"/>
      <c r="F10" s="514">
        <v>41326</v>
      </c>
      <c r="G10" s="514">
        <v>16694</v>
      </c>
      <c r="H10" s="514"/>
      <c r="I10" s="514"/>
      <c r="J10" s="514">
        <v>41000</v>
      </c>
      <c r="K10" s="514">
        <v>5701</v>
      </c>
      <c r="L10" s="514"/>
      <c r="M10" s="514">
        <v>41279</v>
      </c>
      <c r="N10" s="515">
        <f t="shared" si="0"/>
        <v>187000</v>
      </c>
      <c r="O10" s="512"/>
    </row>
    <row r="11" spans="1:15" s="296" customFormat="1" ht="12.75">
      <c r="A11" s="513" t="s">
        <v>22</v>
      </c>
      <c r="B11" s="514">
        <v>2233</v>
      </c>
      <c r="C11" s="514">
        <v>2233</v>
      </c>
      <c r="D11" s="514">
        <v>2233</v>
      </c>
      <c r="E11" s="514">
        <v>2233</v>
      </c>
      <c r="F11" s="514">
        <v>2233</v>
      </c>
      <c r="G11" s="514">
        <v>2233</v>
      </c>
      <c r="H11" s="514">
        <v>2233</v>
      </c>
      <c r="I11" s="514">
        <v>2233</v>
      </c>
      <c r="J11" s="514">
        <v>2233</v>
      </c>
      <c r="K11" s="514">
        <v>2233</v>
      </c>
      <c r="L11" s="514">
        <v>2233</v>
      </c>
      <c r="M11" s="514">
        <v>2237</v>
      </c>
      <c r="N11" s="515">
        <f t="shared" si="0"/>
        <v>26800</v>
      </c>
      <c r="O11" s="512"/>
    </row>
    <row r="12" spans="1:15" s="296" customFormat="1" ht="12.75">
      <c r="A12" s="513" t="s">
        <v>37</v>
      </c>
      <c r="B12" s="514">
        <v>20</v>
      </c>
      <c r="C12" s="514">
        <v>20</v>
      </c>
      <c r="D12" s="514">
        <v>20</v>
      </c>
      <c r="E12" s="514">
        <v>20</v>
      </c>
      <c r="F12" s="514">
        <v>20</v>
      </c>
      <c r="G12" s="514">
        <v>20</v>
      </c>
      <c r="H12" s="514">
        <v>20</v>
      </c>
      <c r="I12" s="514">
        <v>20</v>
      </c>
      <c r="J12" s="514">
        <v>20</v>
      </c>
      <c r="K12" s="514">
        <v>20</v>
      </c>
      <c r="L12" s="514">
        <v>20</v>
      </c>
      <c r="M12" s="514">
        <v>20</v>
      </c>
      <c r="N12" s="515">
        <f t="shared" si="0"/>
        <v>240</v>
      </c>
      <c r="O12" s="512"/>
    </row>
    <row r="13" spans="1:15" s="296" customFormat="1" ht="12.75">
      <c r="A13" s="516" t="s">
        <v>72</v>
      </c>
      <c r="B13" s="517">
        <v>147765</v>
      </c>
      <c r="C13" s="517">
        <v>21793</v>
      </c>
      <c r="D13" s="517">
        <v>66442</v>
      </c>
      <c r="E13" s="517">
        <v>88000</v>
      </c>
      <c r="F13" s="517">
        <v>88000</v>
      </c>
      <c r="G13" s="517">
        <v>88000</v>
      </c>
      <c r="H13" s="517">
        <v>88000</v>
      </c>
      <c r="I13" s="517">
        <v>88000</v>
      </c>
      <c r="J13" s="517">
        <v>88000</v>
      </c>
      <c r="K13" s="517">
        <v>88000</v>
      </c>
      <c r="L13" s="517">
        <v>88000</v>
      </c>
      <c r="M13" s="517">
        <v>88000</v>
      </c>
      <c r="N13" s="518">
        <f t="shared" si="0"/>
        <v>1028000</v>
      </c>
      <c r="O13" s="512"/>
    </row>
    <row r="14" spans="1:16" s="522" customFormat="1" ht="20.25" customHeight="1">
      <c r="A14" s="519" t="s">
        <v>90</v>
      </c>
      <c r="B14" s="520">
        <f aca="true" t="shared" si="1" ref="B14:M14">SUM(B8:B13)</f>
        <v>184374</v>
      </c>
      <c r="C14" s="520">
        <f t="shared" si="1"/>
        <v>58402</v>
      </c>
      <c r="D14" s="520">
        <f t="shared" si="1"/>
        <v>144051</v>
      </c>
      <c r="E14" s="520">
        <f t="shared" si="1"/>
        <v>124609</v>
      </c>
      <c r="F14" s="520">
        <f t="shared" si="1"/>
        <v>165935</v>
      </c>
      <c r="G14" s="520">
        <f t="shared" si="1"/>
        <v>196256</v>
      </c>
      <c r="H14" s="520">
        <f t="shared" si="1"/>
        <v>174609</v>
      </c>
      <c r="I14" s="520">
        <f t="shared" si="1"/>
        <v>124609</v>
      </c>
      <c r="J14" s="520">
        <f t="shared" si="1"/>
        <v>165609</v>
      </c>
      <c r="K14" s="520">
        <f t="shared" si="1"/>
        <v>130310</v>
      </c>
      <c r="L14" s="520">
        <f t="shared" si="1"/>
        <v>124612</v>
      </c>
      <c r="M14" s="520">
        <f t="shared" si="1"/>
        <v>165896</v>
      </c>
      <c r="N14" s="521">
        <f t="shared" si="0"/>
        <v>1759272</v>
      </c>
      <c r="P14" s="296"/>
    </row>
    <row r="15" s="730" customFormat="1" ht="20.25" customHeight="1"/>
    <row r="16" s="730" customFormat="1" ht="0.75" customHeight="1"/>
    <row r="17" s="730" customFormat="1" ht="12.75"/>
    <row r="18" s="730" customFormat="1" ht="12.75"/>
    <row r="19" s="730" customFormat="1" ht="12.75"/>
    <row r="20" spans="1:14" s="522" customFormat="1" ht="27" customHeight="1">
      <c r="A20" s="505" t="s">
        <v>110</v>
      </c>
      <c r="B20" s="506" t="s">
        <v>358</v>
      </c>
      <c r="C20" s="506" t="s">
        <v>359</v>
      </c>
      <c r="D20" s="506" t="s">
        <v>360</v>
      </c>
      <c r="E20" s="506" t="s">
        <v>361</v>
      </c>
      <c r="F20" s="506" t="s">
        <v>362</v>
      </c>
      <c r="G20" s="506" t="s">
        <v>363</v>
      </c>
      <c r="H20" s="506" t="s">
        <v>364</v>
      </c>
      <c r="I20" s="506" t="s">
        <v>365</v>
      </c>
      <c r="J20" s="506" t="s">
        <v>366</v>
      </c>
      <c r="K20" s="506" t="s">
        <v>367</v>
      </c>
      <c r="L20" s="506" t="s">
        <v>368</v>
      </c>
      <c r="M20" s="506" t="s">
        <v>369</v>
      </c>
      <c r="N20" s="507" t="s">
        <v>90</v>
      </c>
    </row>
    <row r="21" spans="1:15" s="296" customFormat="1" ht="12.75">
      <c r="A21" s="509" t="s">
        <v>6</v>
      </c>
      <c r="B21" s="510">
        <v>32073</v>
      </c>
      <c r="C21" s="510">
        <v>32073</v>
      </c>
      <c r="D21" s="510">
        <v>32073</v>
      </c>
      <c r="E21" s="510">
        <v>32073</v>
      </c>
      <c r="F21" s="510">
        <v>32073</v>
      </c>
      <c r="G21" s="510">
        <v>32073</v>
      </c>
      <c r="H21" s="510">
        <v>32073</v>
      </c>
      <c r="I21" s="510">
        <v>32073</v>
      </c>
      <c r="J21" s="510">
        <v>32073</v>
      </c>
      <c r="K21" s="510">
        <v>32073</v>
      </c>
      <c r="L21" s="510">
        <v>32073</v>
      </c>
      <c r="M21" s="510">
        <v>32079</v>
      </c>
      <c r="N21" s="511">
        <f>SUM(B21:M21)</f>
        <v>384882</v>
      </c>
      <c r="O21" s="523"/>
    </row>
    <row r="22" spans="1:15" s="296" customFormat="1" ht="12.75">
      <c r="A22" s="513" t="s">
        <v>372</v>
      </c>
      <c r="B22" s="514">
        <v>4537</v>
      </c>
      <c r="C22" s="514">
        <v>4537</v>
      </c>
      <c r="D22" s="514">
        <v>4537</v>
      </c>
      <c r="E22" s="514">
        <v>4537</v>
      </c>
      <c r="F22" s="514">
        <v>4537</v>
      </c>
      <c r="G22" s="514">
        <v>4537</v>
      </c>
      <c r="H22" s="514">
        <v>4537</v>
      </c>
      <c r="I22" s="514">
        <v>4537</v>
      </c>
      <c r="J22" s="514">
        <v>4537</v>
      </c>
      <c r="K22" s="514">
        <v>4537</v>
      </c>
      <c r="L22" s="514">
        <v>4537</v>
      </c>
      <c r="M22" s="514">
        <v>4539</v>
      </c>
      <c r="N22" s="511">
        <f aca="true" t="shared" si="2" ref="N22:N31">SUM(B22:M22)</f>
        <v>54446</v>
      </c>
      <c r="O22" s="512"/>
    </row>
    <row r="23" spans="1:15" s="296" customFormat="1" ht="12.75">
      <c r="A23" s="513" t="s">
        <v>12</v>
      </c>
      <c r="B23" s="514">
        <v>16766</v>
      </c>
      <c r="C23" s="514">
        <v>16766</v>
      </c>
      <c r="D23" s="514">
        <v>16766</v>
      </c>
      <c r="E23" s="514">
        <v>16766</v>
      </c>
      <c r="F23" s="514">
        <v>16766</v>
      </c>
      <c r="G23" s="514">
        <v>16766</v>
      </c>
      <c r="H23" s="514">
        <v>16766</v>
      </c>
      <c r="I23" s="514">
        <v>16766</v>
      </c>
      <c r="J23" s="514">
        <v>16766</v>
      </c>
      <c r="K23" s="514">
        <v>16766</v>
      </c>
      <c r="L23" s="514">
        <v>16766</v>
      </c>
      <c r="M23" s="514">
        <v>16768</v>
      </c>
      <c r="N23" s="511">
        <f t="shared" si="2"/>
        <v>201194</v>
      </c>
      <c r="O23" s="512"/>
    </row>
    <row r="24" spans="1:15" s="296" customFormat="1" ht="12.75">
      <c r="A24" s="513" t="s">
        <v>373</v>
      </c>
      <c r="B24" s="514">
        <v>216</v>
      </c>
      <c r="C24" s="514">
        <v>216</v>
      </c>
      <c r="D24" s="514">
        <v>216</v>
      </c>
      <c r="E24" s="514">
        <v>216</v>
      </c>
      <c r="F24" s="514">
        <v>216</v>
      </c>
      <c r="G24" s="514">
        <v>216</v>
      </c>
      <c r="H24" s="514">
        <v>216</v>
      </c>
      <c r="I24" s="514">
        <v>216</v>
      </c>
      <c r="J24" s="514">
        <v>216</v>
      </c>
      <c r="K24" s="514">
        <v>2704</v>
      </c>
      <c r="L24" s="514">
        <v>216</v>
      </c>
      <c r="M24" s="514">
        <v>216</v>
      </c>
      <c r="N24" s="511">
        <f t="shared" si="2"/>
        <v>5080</v>
      </c>
      <c r="O24" s="512"/>
    </row>
    <row r="25" spans="1:15" s="296" customFormat="1" ht="12.75">
      <c r="A25" s="513" t="s">
        <v>374</v>
      </c>
      <c r="B25" s="514">
        <v>4809</v>
      </c>
      <c r="C25" s="514">
        <v>4810</v>
      </c>
      <c r="D25" s="514">
        <v>4809</v>
      </c>
      <c r="E25" s="514">
        <v>4810</v>
      </c>
      <c r="F25" s="514">
        <v>4810</v>
      </c>
      <c r="G25" s="514">
        <v>4810</v>
      </c>
      <c r="H25" s="514">
        <v>4810</v>
      </c>
      <c r="I25" s="514">
        <v>4810</v>
      </c>
      <c r="J25" s="514">
        <v>4810</v>
      </c>
      <c r="K25" s="514">
        <v>4806</v>
      </c>
      <c r="L25" s="514">
        <v>4810</v>
      </c>
      <c r="M25" s="514">
        <v>4810</v>
      </c>
      <c r="N25" s="511">
        <f t="shared" si="2"/>
        <v>57714</v>
      </c>
      <c r="O25" s="512"/>
    </row>
    <row r="26" spans="1:15" s="296" customFormat="1" ht="12.75">
      <c r="A26" s="513" t="s">
        <v>375</v>
      </c>
      <c r="B26" s="514"/>
      <c r="C26" s="514"/>
      <c r="D26" s="514"/>
      <c r="E26" s="514">
        <v>10000</v>
      </c>
      <c r="F26" s="514"/>
      <c r="G26" s="514">
        <v>10000</v>
      </c>
      <c r="H26" s="514"/>
      <c r="I26" s="514"/>
      <c r="J26" s="514">
        <v>15000</v>
      </c>
      <c r="K26" s="514"/>
      <c r="L26" s="514"/>
      <c r="M26" s="514"/>
      <c r="N26" s="511">
        <f t="shared" si="2"/>
        <v>35000</v>
      </c>
      <c r="O26" s="512"/>
    </row>
    <row r="27" spans="1:15" s="296" customFormat="1" ht="12.75">
      <c r="A27" s="513" t="s">
        <v>77</v>
      </c>
      <c r="B27" s="514">
        <v>50000</v>
      </c>
      <c r="C27" s="514"/>
      <c r="D27" s="514"/>
      <c r="E27" s="514"/>
      <c r="F27" s="514"/>
      <c r="G27" s="514"/>
      <c r="H27" s="514">
        <v>10000</v>
      </c>
      <c r="I27" s="514">
        <v>10525</v>
      </c>
      <c r="J27" s="514"/>
      <c r="K27" s="514"/>
      <c r="L27" s="514"/>
      <c r="M27" s="514">
        <v>100000</v>
      </c>
      <c r="N27" s="511">
        <f t="shared" si="2"/>
        <v>170525</v>
      </c>
      <c r="O27" s="512"/>
    </row>
    <row r="28" spans="1:15" s="296" customFormat="1" ht="12.75" customHeight="1">
      <c r="A28" s="524" t="s">
        <v>416</v>
      </c>
      <c r="B28" s="517">
        <v>13366</v>
      </c>
      <c r="C28" s="517"/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511">
        <f t="shared" si="2"/>
        <v>13366</v>
      </c>
      <c r="O28" s="512"/>
    </row>
    <row r="29" spans="1:15" s="296" customFormat="1" ht="12.75" customHeight="1">
      <c r="A29" s="621" t="s">
        <v>488</v>
      </c>
      <c r="B29" s="517">
        <v>62607</v>
      </c>
      <c r="C29" s="517"/>
      <c r="D29" s="517"/>
      <c r="E29" s="517"/>
      <c r="F29" s="517"/>
      <c r="G29" s="517"/>
      <c r="H29" s="517"/>
      <c r="I29" s="517"/>
      <c r="J29" s="517"/>
      <c r="K29" s="517"/>
      <c r="L29" s="517"/>
      <c r="M29" s="517"/>
      <c r="N29" s="511">
        <f t="shared" si="2"/>
        <v>62607</v>
      </c>
      <c r="O29" s="512"/>
    </row>
    <row r="30" spans="1:15" s="296" customFormat="1" ht="13.5" thickBot="1">
      <c r="A30" s="516" t="s">
        <v>376</v>
      </c>
      <c r="B30" s="517"/>
      <c r="C30" s="517"/>
      <c r="D30" s="517">
        <v>85650</v>
      </c>
      <c r="E30" s="517">
        <v>56207</v>
      </c>
      <c r="F30" s="517">
        <v>107533</v>
      </c>
      <c r="G30" s="517">
        <v>127854</v>
      </c>
      <c r="H30" s="517">
        <v>106207</v>
      </c>
      <c r="I30" s="517">
        <v>55682</v>
      </c>
      <c r="J30" s="517">
        <v>92207</v>
      </c>
      <c r="K30" s="517">
        <v>69424</v>
      </c>
      <c r="L30" s="517">
        <v>66210</v>
      </c>
      <c r="M30" s="517">
        <v>7484</v>
      </c>
      <c r="N30" s="637">
        <f t="shared" si="2"/>
        <v>774458</v>
      </c>
      <c r="O30" s="512"/>
    </row>
    <row r="31" spans="1:16" s="522" customFormat="1" ht="23.25" customHeight="1" thickBot="1">
      <c r="A31" s="638" t="s">
        <v>90</v>
      </c>
      <c r="B31" s="639">
        <f aca="true" t="shared" si="3" ref="B31:M31">SUM(B21:B30)</f>
        <v>184374</v>
      </c>
      <c r="C31" s="639">
        <f t="shared" si="3"/>
        <v>58402</v>
      </c>
      <c r="D31" s="639">
        <f t="shared" si="3"/>
        <v>144051</v>
      </c>
      <c r="E31" s="639">
        <f t="shared" si="3"/>
        <v>124609</v>
      </c>
      <c r="F31" s="639">
        <f t="shared" si="3"/>
        <v>165935</v>
      </c>
      <c r="G31" s="639">
        <f t="shared" si="3"/>
        <v>196256</v>
      </c>
      <c r="H31" s="639">
        <f t="shared" si="3"/>
        <v>174609</v>
      </c>
      <c r="I31" s="639">
        <f t="shared" si="3"/>
        <v>124609</v>
      </c>
      <c r="J31" s="639">
        <f t="shared" si="3"/>
        <v>165609</v>
      </c>
      <c r="K31" s="639">
        <f t="shared" si="3"/>
        <v>130310</v>
      </c>
      <c r="L31" s="639">
        <f t="shared" si="3"/>
        <v>124612</v>
      </c>
      <c r="M31" s="639">
        <f t="shared" si="3"/>
        <v>165896</v>
      </c>
      <c r="N31" s="640">
        <f t="shared" si="2"/>
        <v>1759272</v>
      </c>
      <c r="P31" s="296"/>
    </row>
  </sheetData>
  <sheetProtection selectLockedCells="1" selectUnlockedCells="1"/>
  <mergeCells count="3">
    <mergeCell ref="A3:N3"/>
    <mergeCell ref="A4:C4"/>
    <mergeCell ref="A15:IV19"/>
  </mergeCells>
  <printOptions/>
  <pageMargins left="0.75" right="0.75" top="1" bottom="1" header="0.5118055555555555" footer="0.5118055555555555"/>
  <pageSetup horizontalDpi="300" verticalDpi="300" orientation="landscape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O49"/>
  <sheetViews>
    <sheetView view="pageBreakPreview" zoomScaleSheetLayoutView="100" zoomScalePageLayoutView="0" workbookViewId="0" topLeftCell="A10">
      <selection activeCell="H48" sqref="H48"/>
    </sheetView>
  </sheetViews>
  <sheetFormatPr defaultColWidth="9.00390625" defaultRowHeight="12.75"/>
  <cols>
    <col min="1" max="1" width="6.125" style="1" customWidth="1"/>
    <col min="2" max="2" width="36.625" style="1" customWidth="1"/>
    <col min="3" max="3" width="9.125" style="2" customWidth="1"/>
    <col min="4" max="4" width="9.375" style="2" customWidth="1"/>
    <col min="5" max="5" width="0.12890625" style="2" hidden="1" customWidth="1"/>
    <col min="6" max="6" width="9.125" style="2" customWidth="1"/>
    <col min="7" max="7" width="11.375" style="2" hidden="1" customWidth="1"/>
    <col min="8" max="8" width="9.375" style="2" customWidth="1"/>
    <col min="9" max="9" width="6.125" style="1" customWidth="1"/>
    <col min="10" max="10" width="34.00390625" style="1" customWidth="1"/>
    <col min="11" max="11" width="12.375" style="1" customWidth="1"/>
    <col min="12" max="12" width="10.625" style="1" customWidth="1"/>
    <col min="13" max="13" width="10.125" style="1" customWidth="1"/>
    <col min="14" max="14" width="11.375" style="2" customWidth="1"/>
    <col min="15" max="16384" width="9.125" style="1" customWidth="1"/>
  </cols>
  <sheetData>
    <row r="1" ht="12.75" customHeight="1">
      <c r="A1" s="420" t="s">
        <v>377</v>
      </c>
    </row>
    <row r="2" spans="1:14" ht="19.5" customHeight="1">
      <c r="A2" s="731" t="s">
        <v>378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</row>
    <row r="3" spans="9:13" ht="13.5" customHeight="1">
      <c r="I3" s="2"/>
      <c r="J3" s="2"/>
      <c r="K3" s="2"/>
      <c r="L3" s="2"/>
      <c r="M3" s="2"/>
    </row>
    <row r="4" spans="1:14" ht="13.5" customHeight="1">
      <c r="A4" s="732" t="s">
        <v>0</v>
      </c>
      <c r="B4" s="732"/>
      <c r="C4" s="732"/>
      <c r="D4" s="732"/>
      <c r="E4" s="732"/>
      <c r="F4" s="732"/>
      <c r="G4" s="732"/>
      <c r="H4" s="732"/>
      <c r="I4" s="733" t="s">
        <v>1</v>
      </c>
      <c r="J4" s="733"/>
      <c r="K4" s="733"/>
      <c r="L4" s="733"/>
      <c r="M4" s="733"/>
      <c r="N4" s="733"/>
    </row>
    <row r="5" spans="1:14" ht="14.25" customHeight="1">
      <c r="A5" s="734" t="s">
        <v>2</v>
      </c>
      <c r="B5" s="734"/>
      <c r="C5" s="4">
        <v>2024</v>
      </c>
      <c r="D5" s="4">
        <v>2025</v>
      </c>
      <c r="E5" s="4">
        <v>2</v>
      </c>
      <c r="F5" s="4">
        <v>2026</v>
      </c>
      <c r="G5" s="4"/>
      <c r="H5" s="4">
        <v>2027</v>
      </c>
      <c r="I5" s="735" t="s">
        <v>2</v>
      </c>
      <c r="J5" s="735"/>
      <c r="K5" s="424">
        <v>2024</v>
      </c>
      <c r="L5" s="424">
        <v>2025</v>
      </c>
      <c r="M5" s="424">
        <v>2026</v>
      </c>
      <c r="N5" s="5">
        <v>2027</v>
      </c>
    </row>
    <row r="6" spans="1:14" ht="13.5" customHeight="1">
      <c r="A6" s="6" t="s">
        <v>5</v>
      </c>
      <c r="B6" s="7"/>
      <c r="C6" s="8">
        <v>392479</v>
      </c>
      <c r="D6" s="8">
        <f>(C6*1.02)</f>
        <v>400328.58</v>
      </c>
      <c r="E6" s="8"/>
      <c r="F6" s="8">
        <f>(D6*1.02)</f>
        <v>408335.15160000004</v>
      </c>
      <c r="G6" s="8"/>
      <c r="H6" s="8">
        <f>(F6*1.02)</f>
        <v>416501.85463200003</v>
      </c>
      <c r="I6" s="9" t="s">
        <v>6</v>
      </c>
      <c r="J6" s="425"/>
      <c r="K6" s="426">
        <v>384882</v>
      </c>
      <c r="L6" s="427">
        <f>(K6*1.02)</f>
        <v>392579.64</v>
      </c>
      <c r="M6" s="428">
        <f>(L6*1.02)</f>
        <v>400431.2328</v>
      </c>
      <c r="N6" s="11">
        <f>(M6*1.02)</f>
        <v>408439.857456</v>
      </c>
    </row>
    <row r="7" spans="1:15" ht="24" customHeight="1">
      <c r="A7" s="736" t="s">
        <v>7</v>
      </c>
      <c r="B7" s="736"/>
      <c r="C7" s="13">
        <v>19800</v>
      </c>
      <c r="D7" s="8">
        <f>(C7*1.02)</f>
        <v>20196</v>
      </c>
      <c r="E7" s="13"/>
      <c r="F7" s="8">
        <f>(D7*1.02)</f>
        <v>20599.920000000002</v>
      </c>
      <c r="G7" s="13"/>
      <c r="H7" s="8">
        <f>(F7*1.02)</f>
        <v>21011.918400000002</v>
      </c>
      <c r="I7" s="14"/>
      <c r="J7" s="429"/>
      <c r="K7" s="13"/>
      <c r="L7" s="430"/>
      <c r="M7" s="431"/>
      <c r="N7" s="11"/>
      <c r="O7" s="17"/>
    </row>
    <row r="8" spans="1:14" ht="12.75" customHeight="1">
      <c r="A8" s="12"/>
      <c r="B8" s="18" t="s">
        <v>8</v>
      </c>
      <c r="C8" s="19">
        <v>19800</v>
      </c>
      <c r="D8" s="432">
        <f>(C8*1.02)</f>
        <v>20196</v>
      </c>
      <c r="E8" s="19"/>
      <c r="F8" s="432">
        <f>(D8*1.02)</f>
        <v>20599.920000000002</v>
      </c>
      <c r="G8" s="433"/>
      <c r="H8" s="432">
        <f>(F8*1.02)</f>
        <v>21011.918400000002</v>
      </c>
      <c r="I8" s="14" t="s">
        <v>9</v>
      </c>
      <c r="J8" s="429"/>
      <c r="K8" s="13">
        <v>54446</v>
      </c>
      <c r="L8" s="427">
        <f>(K8*1.02)</f>
        <v>55534.92</v>
      </c>
      <c r="M8" s="428">
        <f>(L8*1.02)</f>
        <v>56645.6184</v>
      </c>
      <c r="N8" s="11">
        <f>(M8*1.02)</f>
        <v>57778.530768</v>
      </c>
    </row>
    <row r="9" spans="1:14" ht="12.75" customHeight="1">
      <c r="A9" s="12" t="s">
        <v>92</v>
      </c>
      <c r="B9" s="18"/>
      <c r="C9" s="21">
        <v>104953</v>
      </c>
      <c r="D9" s="432"/>
      <c r="E9" s="19"/>
      <c r="F9" s="432"/>
      <c r="G9" s="433"/>
      <c r="H9" s="432"/>
      <c r="I9" s="14"/>
      <c r="J9" s="429"/>
      <c r="K9" s="13"/>
      <c r="L9" s="427"/>
      <c r="M9" s="428"/>
      <c r="N9" s="11"/>
    </row>
    <row r="10" spans="1:14" ht="12.75" customHeight="1">
      <c r="A10" s="12"/>
      <c r="B10" s="18"/>
      <c r="C10" s="19"/>
      <c r="D10" s="432"/>
      <c r="E10" s="19"/>
      <c r="F10" s="432"/>
      <c r="G10" s="433"/>
      <c r="H10" s="432"/>
      <c r="I10" s="14"/>
      <c r="J10" s="429"/>
      <c r="K10" s="13"/>
      <c r="L10" s="427"/>
      <c r="M10" s="428"/>
      <c r="N10" s="11"/>
    </row>
    <row r="11" spans="1:14" ht="12.75" customHeight="1">
      <c r="A11" s="23" t="s">
        <v>11</v>
      </c>
      <c r="B11" s="14"/>
      <c r="C11" s="13">
        <f>(C12+C13+C15+C16)</f>
        <v>187000</v>
      </c>
      <c r="D11" s="8">
        <f>(C11*1.02)</f>
        <v>190740</v>
      </c>
      <c r="E11" s="13"/>
      <c r="F11" s="8">
        <f>(D11*1.02)</f>
        <v>194554.80000000002</v>
      </c>
      <c r="G11" s="13"/>
      <c r="H11" s="8">
        <f>(F11*1.02)</f>
        <v>198445.896</v>
      </c>
      <c r="I11" s="14" t="s">
        <v>12</v>
      </c>
      <c r="J11" s="429"/>
      <c r="K11" s="13">
        <v>201194</v>
      </c>
      <c r="L11" s="427">
        <f>(K11*1.02)</f>
        <v>205217.88</v>
      </c>
      <c r="M11" s="428">
        <f>(L11*1.02)</f>
        <v>209322.23760000002</v>
      </c>
      <c r="N11" s="11">
        <f>(M11*1.02)</f>
        <v>213508.68235200003</v>
      </c>
    </row>
    <row r="12" spans="1:14" ht="12.75" customHeight="1">
      <c r="A12" s="22"/>
      <c r="B12" s="15" t="s">
        <v>13</v>
      </c>
      <c r="C12" s="19">
        <v>6000</v>
      </c>
      <c r="D12" s="432">
        <f>(C12*1.02)</f>
        <v>6120</v>
      </c>
      <c r="E12" s="19"/>
      <c r="F12" s="432">
        <f>(D12*1.02)</f>
        <v>6242.400000000001</v>
      </c>
      <c r="G12" s="433"/>
      <c r="H12" s="432">
        <f>(F12*1.02)</f>
        <v>6367.2480000000005</v>
      </c>
      <c r="I12" s="15"/>
      <c r="J12" s="429"/>
      <c r="K12" s="15"/>
      <c r="L12" s="430"/>
      <c r="M12" s="431"/>
      <c r="N12" s="11"/>
    </row>
    <row r="13" spans="1:14" ht="12.75" customHeight="1">
      <c r="A13" s="25"/>
      <c r="B13" s="18" t="s">
        <v>14</v>
      </c>
      <c r="C13" s="19">
        <v>180000</v>
      </c>
      <c r="D13" s="432">
        <f>(C13*1.02)</f>
        <v>183600</v>
      </c>
      <c r="E13" s="19"/>
      <c r="F13" s="432">
        <f>(D13*1.02)</f>
        <v>187272</v>
      </c>
      <c r="G13" s="433"/>
      <c r="H13" s="432">
        <f>(F13*1.02)</f>
        <v>191017.44</v>
      </c>
      <c r="I13" s="14" t="s">
        <v>15</v>
      </c>
      <c r="J13" s="429"/>
      <c r="K13" s="42">
        <v>5080</v>
      </c>
      <c r="L13" s="427">
        <f>(K13*1.02)</f>
        <v>5181.6</v>
      </c>
      <c r="M13" s="428">
        <f>(L13*1.02)</f>
        <v>5285.232000000001</v>
      </c>
      <c r="N13" s="11">
        <f>(M13*1.02)</f>
        <v>5390.936640000001</v>
      </c>
    </row>
    <row r="14" spans="1:14" ht="12.75" customHeight="1">
      <c r="A14" s="22"/>
      <c r="B14" s="27" t="s">
        <v>16</v>
      </c>
      <c r="C14" s="19"/>
      <c r="D14" s="432"/>
      <c r="E14" s="19"/>
      <c r="F14" s="432"/>
      <c r="G14" s="433"/>
      <c r="H14" s="432"/>
      <c r="I14" s="15"/>
      <c r="J14" s="429"/>
      <c r="K14" s="15"/>
      <c r="L14" s="430"/>
      <c r="M14" s="431"/>
      <c r="N14" s="11"/>
    </row>
    <row r="15" spans="1:14" ht="12.75" customHeight="1">
      <c r="A15" s="12"/>
      <c r="B15" s="27" t="s">
        <v>17</v>
      </c>
      <c r="C15" s="19">
        <v>500</v>
      </c>
      <c r="D15" s="432">
        <f>(C15*1.02)</f>
        <v>510</v>
      </c>
      <c r="E15" s="19"/>
      <c r="F15" s="432">
        <f>(D15*1.02)</f>
        <v>520.2</v>
      </c>
      <c r="G15" s="433"/>
      <c r="H15" s="432">
        <f>(F15*1.02)</f>
        <v>530.604</v>
      </c>
      <c r="I15" s="14" t="s">
        <v>18</v>
      </c>
      <c r="J15" s="429"/>
      <c r="K15" s="42">
        <f>(K17+K19+K16)</f>
        <v>87714</v>
      </c>
      <c r="L15" s="42">
        <f>(L17+L19+L16)</f>
        <v>78758.24</v>
      </c>
      <c r="M15" s="42">
        <f>(M17+M19+M16)</f>
        <v>79125.6848</v>
      </c>
      <c r="N15" s="42">
        <f>(N17+N19+N16)</f>
        <v>79500.478496</v>
      </c>
    </row>
    <row r="16" spans="1:14" ht="12.75" customHeight="1">
      <c r="A16" s="12"/>
      <c r="B16" s="27" t="s">
        <v>19</v>
      </c>
      <c r="C16" s="19">
        <v>500</v>
      </c>
      <c r="D16" s="432">
        <f>(C16*1.02)</f>
        <v>510</v>
      </c>
      <c r="E16" s="19"/>
      <c r="F16" s="432">
        <f>(D16*1.02)</f>
        <v>520.2</v>
      </c>
      <c r="G16" s="433"/>
      <c r="H16" s="432">
        <f>(F16*1.02)</f>
        <v>530.604</v>
      </c>
      <c r="I16" s="15"/>
      <c r="J16" s="429" t="s">
        <v>63</v>
      </c>
      <c r="K16" s="434">
        <v>39702</v>
      </c>
      <c r="L16" s="434">
        <v>30386</v>
      </c>
      <c r="M16" s="434">
        <v>30386</v>
      </c>
      <c r="N16" s="434">
        <v>30386</v>
      </c>
    </row>
    <row r="17" spans="1:14" ht="12.75" customHeight="1">
      <c r="A17" s="12"/>
      <c r="B17" s="27"/>
      <c r="C17" s="19"/>
      <c r="D17" s="8"/>
      <c r="E17" s="19"/>
      <c r="F17" s="432"/>
      <c r="G17" s="433"/>
      <c r="H17" s="432"/>
      <c r="I17" s="15"/>
      <c r="J17" s="429" t="s">
        <v>21</v>
      </c>
      <c r="K17" s="434">
        <v>18012</v>
      </c>
      <c r="L17" s="430">
        <f>(K17*1.02)</f>
        <v>18372.24</v>
      </c>
      <c r="M17" s="431">
        <f>(L17*1.02)</f>
        <v>18739.684800000003</v>
      </c>
      <c r="N17" s="435">
        <f>(M17*1.02)</f>
        <v>19114.478496000003</v>
      </c>
    </row>
    <row r="18" spans="1:14" ht="12.75" customHeight="1">
      <c r="A18" s="29" t="s">
        <v>22</v>
      </c>
      <c r="B18" s="18"/>
      <c r="C18" s="13">
        <f>(C20+C22+C23+C24+C26+C25)</f>
        <v>26800</v>
      </c>
      <c r="D18" s="8">
        <f>(C18*1.02)</f>
        <v>27336</v>
      </c>
      <c r="E18" s="13"/>
      <c r="F18" s="8">
        <f>(D18*1.02)</f>
        <v>27882.72</v>
      </c>
      <c r="G18" s="13"/>
      <c r="H18" s="8">
        <f>(F18*1.02)</f>
        <v>28440.3744</v>
      </c>
      <c r="I18" s="15"/>
      <c r="J18" s="429" t="s">
        <v>23</v>
      </c>
      <c r="K18" s="434"/>
      <c r="L18" s="430"/>
      <c r="M18" s="431"/>
      <c r="N18" s="435"/>
    </row>
    <row r="19" spans="1:14" ht="12.75" customHeight="1">
      <c r="A19" s="22"/>
      <c r="B19" s="15" t="s">
        <v>379</v>
      </c>
      <c r="C19" s="19"/>
      <c r="D19" s="8"/>
      <c r="E19" s="19"/>
      <c r="F19" s="8"/>
      <c r="G19" s="19"/>
      <c r="H19" s="8"/>
      <c r="I19" s="15"/>
      <c r="J19" s="436" t="s">
        <v>25</v>
      </c>
      <c r="K19" s="434">
        <v>30000</v>
      </c>
      <c r="L19" s="430">
        <v>30000</v>
      </c>
      <c r="M19" s="431">
        <v>30000</v>
      </c>
      <c r="N19" s="435">
        <v>30000</v>
      </c>
    </row>
    <row r="20" spans="1:14" ht="12.75" customHeight="1">
      <c r="A20" s="22"/>
      <c r="B20" s="15" t="s">
        <v>26</v>
      </c>
      <c r="C20" s="19">
        <v>11000</v>
      </c>
      <c r="D20" s="432">
        <f>(C20*1.02)</f>
        <v>11220</v>
      </c>
      <c r="E20" s="19"/>
      <c r="F20" s="8">
        <f>(D20*1.02)</f>
        <v>11444.4</v>
      </c>
      <c r="G20" s="19"/>
      <c r="H20" s="8">
        <f>(F20*1.02)</f>
        <v>11673.288</v>
      </c>
      <c r="I20" s="15"/>
      <c r="J20" s="437" t="s">
        <v>27</v>
      </c>
      <c r="K20" s="434"/>
      <c r="L20" s="430"/>
      <c r="M20" s="431"/>
      <c r="N20" s="11"/>
    </row>
    <row r="21" spans="1:14" ht="12.75" customHeight="1">
      <c r="A21" s="22"/>
      <c r="B21" s="15" t="s">
        <v>28</v>
      </c>
      <c r="C21" s="19"/>
      <c r="D21" s="432"/>
      <c r="E21" s="19"/>
      <c r="F21" s="8"/>
      <c r="G21" s="19"/>
      <c r="H21" s="8"/>
      <c r="I21" s="15"/>
      <c r="J21" s="436" t="s">
        <v>29</v>
      </c>
      <c r="K21" s="434"/>
      <c r="L21" s="430"/>
      <c r="M21" s="431"/>
      <c r="N21" s="11"/>
    </row>
    <row r="22" spans="1:14" ht="14.25" customHeight="1">
      <c r="A22" s="23"/>
      <c r="B22" s="15" t="s">
        <v>30</v>
      </c>
      <c r="C22" s="19">
        <v>4000</v>
      </c>
      <c r="D22" s="432">
        <f>(C22*1.02)</f>
        <v>4080</v>
      </c>
      <c r="E22" s="19"/>
      <c r="F22" s="8">
        <f>(D22*1.02)</f>
        <v>4161.6</v>
      </c>
      <c r="G22" s="19"/>
      <c r="H22" s="8">
        <f>(F22*1.02)</f>
        <v>4244.832</v>
      </c>
      <c r="I22" s="15"/>
      <c r="J22" s="436"/>
      <c r="K22" s="438"/>
      <c r="L22" s="430"/>
      <c r="M22" s="431"/>
      <c r="N22" s="11"/>
    </row>
    <row r="23" spans="1:14" ht="12.75" customHeight="1">
      <c r="A23" s="22"/>
      <c r="B23" s="15" t="s">
        <v>31</v>
      </c>
      <c r="C23" s="19">
        <v>5800</v>
      </c>
      <c r="D23" s="432">
        <f>(C23*1.02)</f>
        <v>5916</v>
      </c>
      <c r="E23" s="19"/>
      <c r="F23" s="8">
        <f>(D23*1.02)</f>
        <v>6034.32</v>
      </c>
      <c r="G23" s="19"/>
      <c r="H23" s="8">
        <f>(F23*1.02)</f>
        <v>6155.0064</v>
      </c>
      <c r="I23" s="15"/>
      <c r="J23" s="429"/>
      <c r="K23" s="19"/>
      <c r="L23" s="430"/>
      <c r="M23" s="431"/>
      <c r="N23" s="11"/>
    </row>
    <row r="24" spans="1:14" ht="12.75" customHeight="1">
      <c r="A24" s="25"/>
      <c r="B24" s="18" t="s">
        <v>32</v>
      </c>
      <c r="C24" s="19">
        <v>3500</v>
      </c>
      <c r="D24" s="432">
        <f>(C24*1.02)</f>
        <v>3570</v>
      </c>
      <c r="E24" s="19"/>
      <c r="F24" s="8">
        <f>(D24*1.02)</f>
        <v>3641.4</v>
      </c>
      <c r="G24" s="19"/>
      <c r="H24" s="8">
        <f>(F24*1.02)</f>
        <v>3714.228</v>
      </c>
      <c r="I24" s="14" t="s">
        <v>33</v>
      </c>
      <c r="J24" s="429"/>
      <c r="K24" s="13">
        <v>772458</v>
      </c>
      <c r="L24" s="427">
        <v>80000</v>
      </c>
      <c r="M24" s="428">
        <v>80000</v>
      </c>
      <c r="N24" s="11">
        <v>80000</v>
      </c>
    </row>
    <row r="25" spans="1:14" ht="12.75" customHeight="1">
      <c r="A25" s="25"/>
      <c r="B25" s="18" t="s">
        <v>380</v>
      </c>
      <c r="C25" s="19">
        <v>2500</v>
      </c>
      <c r="D25" s="432">
        <f>(C25*1.02)</f>
        <v>2550</v>
      </c>
      <c r="E25" s="19"/>
      <c r="F25" s="8">
        <f>(D25*1.02)</f>
        <v>2601</v>
      </c>
      <c r="G25" s="19"/>
      <c r="H25" s="8">
        <f>(F25*1.02)</f>
        <v>2653.02</v>
      </c>
      <c r="I25" s="14"/>
      <c r="J25" s="429"/>
      <c r="K25" s="13"/>
      <c r="L25" s="427"/>
      <c r="M25" s="428"/>
      <c r="N25" s="11"/>
    </row>
    <row r="26" spans="1:14" ht="12.75" customHeight="1">
      <c r="A26" s="22"/>
      <c r="B26" s="34" t="s">
        <v>35</v>
      </c>
      <c r="C26" s="19">
        <v>0</v>
      </c>
      <c r="D26" s="432">
        <f>(C26*1.02)</f>
        <v>0</v>
      </c>
      <c r="E26" s="19"/>
      <c r="F26" s="8">
        <f>(D26*1.02)</f>
        <v>0</v>
      </c>
      <c r="G26" s="19"/>
      <c r="H26" s="8">
        <f>(F26*1.02)</f>
        <v>0</v>
      </c>
      <c r="I26" s="15"/>
      <c r="J26" s="436"/>
      <c r="K26" s="438"/>
      <c r="L26" s="430"/>
      <c r="M26" s="431"/>
      <c r="N26" s="11"/>
    </row>
    <row r="27" spans="1:14" ht="12.75" customHeight="1">
      <c r="A27" s="22"/>
      <c r="B27" s="15"/>
      <c r="C27" s="19"/>
      <c r="D27" s="8"/>
      <c r="E27" s="19"/>
      <c r="F27" s="8"/>
      <c r="G27" s="19"/>
      <c r="H27" s="8"/>
      <c r="I27" s="14" t="s">
        <v>36</v>
      </c>
      <c r="J27" s="429"/>
      <c r="K27" s="42">
        <v>170525</v>
      </c>
      <c r="L27" s="430"/>
      <c r="M27" s="431"/>
      <c r="N27" s="11"/>
    </row>
    <row r="28" spans="1:14" ht="12.75" customHeight="1">
      <c r="A28" s="29" t="s">
        <v>37</v>
      </c>
      <c r="B28" s="18"/>
      <c r="C28" s="13">
        <v>0</v>
      </c>
      <c r="D28" s="8">
        <f>(C28*1.02)</f>
        <v>0</v>
      </c>
      <c r="E28" s="13"/>
      <c r="F28" s="8">
        <f>(D28*1.02)</f>
        <v>0</v>
      </c>
      <c r="G28" s="13"/>
      <c r="H28" s="8">
        <f>(F28*1.02)</f>
        <v>0</v>
      </c>
      <c r="I28" s="35"/>
      <c r="J28" s="429"/>
      <c r="K28" s="434"/>
      <c r="L28" s="430"/>
      <c r="M28" s="431"/>
      <c r="N28" s="11"/>
    </row>
    <row r="29" spans="1:14" ht="12.75" customHeight="1">
      <c r="A29" s="29"/>
      <c r="B29" s="15" t="s">
        <v>38</v>
      </c>
      <c r="C29" s="19">
        <v>0</v>
      </c>
      <c r="D29" s="432">
        <v>0</v>
      </c>
      <c r="E29" s="19"/>
      <c r="F29" s="8">
        <v>0</v>
      </c>
      <c r="G29" s="19"/>
      <c r="H29" s="8">
        <f>(F29*1.02)</f>
        <v>0</v>
      </c>
      <c r="I29" s="14" t="s">
        <v>39</v>
      </c>
      <c r="J29" s="429"/>
      <c r="K29" s="13"/>
      <c r="L29" s="430"/>
      <c r="M29" s="431"/>
      <c r="N29" s="11"/>
    </row>
    <row r="30" spans="1:14" ht="12.75" customHeight="1">
      <c r="A30" s="29"/>
      <c r="B30" s="36"/>
      <c r="C30" s="19"/>
      <c r="D30" s="8"/>
      <c r="E30" s="19"/>
      <c r="F30" s="8"/>
      <c r="G30" s="19"/>
      <c r="H30" s="8"/>
      <c r="I30" s="14"/>
      <c r="J30" s="429" t="s">
        <v>40</v>
      </c>
      <c r="K30" s="19"/>
      <c r="L30" s="430"/>
      <c r="M30" s="431"/>
      <c r="N30" s="11"/>
    </row>
    <row r="31" spans="1:14" ht="28.5" customHeight="1">
      <c r="A31" s="737" t="s">
        <v>41</v>
      </c>
      <c r="B31" s="737"/>
      <c r="C31" s="13"/>
      <c r="D31" s="8"/>
      <c r="E31" s="13"/>
      <c r="F31" s="8"/>
      <c r="G31" s="13"/>
      <c r="H31" s="8"/>
      <c r="I31" s="14"/>
      <c r="J31" s="429" t="s">
        <v>42</v>
      </c>
      <c r="K31" s="434"/>
      <c r="L31" s="430"/>
      <c r="M31" s="431"/>
      <c r="N31" s="11"/>
    </row>
    <row r="32" spans="1:14" ht="12.75" customHeight="1">
      <c r="A32" s="29"/>
      <c r="B32" s="15" t="s">
        <v>40</v>
      </c>
      <c r="C32" s="19"/>
      <c r="D32" s="8"/>
      <c r="E32" s="19"/>
      <c r="F32" s="8"/>
      <c r="G32" s="19"/>
      <c r="H32" s="8"/>
      <c r="I32" s="14"/>
      <c r="J32" s="439" t="s">
        <v>43</v>
      </c>
      <c r="K32" s="434"/>
      <c r="L32" s="430"/>
      <c r="M32" s="431"/>
      <c r="N32" s="11"/>
    </row>
    <row r="33" spans="1:14" ht="12.75" customHeight="1">
      <c r="A33" s="29"/>
      <c r="B33" s="18"/>
      <c r="C33" s="19"/>
      <c r="D33" s="8"/>
      <c r="E33" s="19"/>
      <c r="F33" s="8"/>
      <c r="G33" s="19"/>
      <c r="H33" s="8"/>
      <c r="I33" s="14"/>
      <c r="J33" s="440" t="s">
        <v>44</v>
      </c>
      <c r="K33" s="441">
        <v>0</v>
      </c>
      <c r="L33" s="430"/>
      <c r="M33" s="431"/>
      <c r="N33" s="11"/>
    </row>
    <row r="34" spans="1:14" ht="13.5" customHeight="1">
      <c r="A34" s="29"/>
      <c r="B34" s="18"/>
      <c r="C34" s="19"/>
      <c r="D34" s="8"/>
      <c r="E34" s="19"/>
      <c r="F34" s="8"/>
      <c r="G34" s="19"/>
      <c r="H34" s="8"/>
      <c r="I34" s="15"/>
      <c r="J34" s="442" t="s">
        <v>116</v>
      </c>
      <c r="K34" s="434"/>
      <c r="L34" s="430"/>
      <c r="M34" s="431"/>
      <c r="N34" s="11"/>
    </row>
    <row r="35" spans="1:14" ht="27" customHeight="1">
      <c r="A35" s="736" t="s">
        <v>45</v>
      </c>
      <c r="B35" s="736"/>
      <c r="C35" s="13">
        <v>240</v>
      </c>
      <c r="D35" s="8">
        <v>122</v>
      </c>
      <c r="E35" s="13"/>
      <c r="F35" s="8">
        <v>125</v>
      </c>
      <c r="G35" s="13"/>
      <c r="H35" s="8">
        <v>127</v>
      </c>
      <c r="I35" s="15"/>
      <c r="J35" s="429"/>
      <c r="K35" s="438"/>
      <c r="L35" s="430"/>
      <c r="M35" s="431"/>
      <c r="N35" s="11"/>
    </row>
    <row r="36" spans="1:14" ht="12.75" customHeight="1">
      <c r="A36" s="22"/>
      <c r="B36" s="15" t="s">
        <v>497</v>
      </c>
      <c r="C36" s="19">
        <v>240</v>
      </c>
      <c r="D36" s="432">
        <f>(C36*1.02)</f>
        <v>244.8</v>
      </c>
      <c r="E36" s="19"/>
      <c r="F36" s="8">
        <f>(D36*1.02)</f>
        <v>249.69600000000003</v>
      </c>
      <c r="G36" s="19"/>
      <c r="H36" s="8">
        <f>(F36*1.02)</f>
        <v>254.68992000000003</v>
      </c>
      <c r="I36" s="14"/>
      <c r="J36" s="429"/>
      <c r="K36" s="13"/>
      <c r="L36" s="430"/>
      <c r="M36" s="431"/>
      <c r="N36" s="11"/>
    </row>
    <row r="37" spans="1:14" ht="12.75" customHeight="1">
      <c r="A37" s="29"/>
      <c r="B37" s="15"/>
      <c r="C37" s="19">
        <v>0</v>
      </c>
      <c r="D37" s="8"/>
      <c r="E37" s="19"/>
      <c r="F37" s="8"/>
      <c r="G37" s="19"/>
      <c r="H37" s="8"/>
      <c r="I37" s="14"/>
      <c r="J37" s="429"/>
      <c r="K37" s="13"/>
      <c r="L37" s="443"/>
      <c r="M37" s="444"/>
      <c r="N37" s="445"/>
    </row>
    <row r="38" spans="1:14" ht="16.5" customHeight="1">
      <c r="A38" s="38" t="s">
        <v>48</v>
      </c>
      <c r="B38" s="39"/>
      <c r="C38" s="13">
        <f>(C6+C7+C11+C18+C28+C35+C9)</f>
        <v>731272</v>
      </c>
      <c r="D38" s="8">
        <f>(D6+D7+D11+D18+D28+D35)</f>
        <v>638722.5800000001</v>
      </c>
      <c r="E38" s="13"/>
      <c r="F38" s="8">
        <f>(D38*1.02)</f>
        <v>651497.0316000001</v>
      </c>
      <c r="G38" s="13"/>
      <c r="H38" s="8">
        <f>(F38*1.02)</f>
        <v>664526.9722320001</v>
      </c>
      <c r="I38" s="14" t="s">
        <v>49</v>
      </c>
      <c r="J38" s="446"/>
      <c r="K38" s="42">
        <f>(K6+K8+K11+K13+K15+K24+K27+K33)</f>
        <v>1676299</v>
      </c>
      <c r="L38" s="447">
        <f>(L6+L8+L11+L13+L15+L24)</f>
        <v>817272.2799999999</v>
      </c>
      <c r="M38" s="447">
        <f>(M6+M8+M11+M13+M15+M24)</f>
        <v>830810.0056</v>
      </c>
      <c r="N38" s="447">
        <f>(N6+N8+N11+N13+N15+N24)</f>
        <v>844618.4857119999</v>
      </c>
    </row>
    <row r="39" spans="1:14" ht="12.75" customHeight="1">
      <c r="A39" s="29"/>
      <c r="B39" s="15"/>
      <c r="C39" s="19"/>
      <c r="D39" s="8"/>
      <c r="E39" s="19"/>
      <c r="F39" s="8"/>
      <c r="G39" s="19"/>
      <c r="H39" s="8"/>
      <c r="I39" s="14"/>
      <c r="J39" s="446"/>
      <c r="K39" s="42"/>
      <c r="L39" s="430"/>
      <c r="M39" s="431"/>
      <c r="N39" s="11">
        <f>(M39*1.02)</f>
        <v>0</v>
      </c>
    </row>
    <row r="40" spans="1:14" ht="13.5" customHeight="1">
      <c r="A40" s="40" t="s">
        <v>50</v>
      </c>
      <c r="B40" s="41"/>
      <c r="C40" s="13">
        <f>(C38-K38)</f>
        <v>-945027</v>
      </c>
      <c r="D40" s="13">
        <v>-178549</v>
      </c>
      <c r="E40" s="13">
        <f>(E38-M38)</f>
        <v>-830810.0056</v>
      </c>
      <c r="F40" s="13">
        <f>(F38-M38)</f>
        <v>-179312.97399999993</v>
      </c>
      <c r="G40" s="13">
        <f>(G38-O38)</f>
        <v>0</v>
      </c>
      <c r="H40" s="13">
        <v>-180091</v>
      </c>
      <c r="I40" s="738" t="s">
        <v>51</v>
      </c>
      <c r="J40" s="738"/>
      <c r="K40" s="13">
        <v>0</v>
      </c>
      <c r="L40" s="427">
        <f>(K40*1.02)</f>
        <v>0</v>
      </c>
      <c r="M40" s="428">
        <f>(L40*1.02)</f>
        <v>0</v>
      </c>
      <c r="N40" s="11">
        <f>(M40*1.02)</f>
        <v>0</v>
      </c>
    </row>
    <row r="41" spans="1:14" ht="12.75" customHeight="1">
      <c r="A41" s="650" t="s">
        <v>53</v>
      </c>
      <c r="B41" s="650"/>
      <c r="C41" s="13"/>
      <c r="D41" s="8"/>
      <c r="E41" s="13"/>
      <c r="F41" s="8"/>
      <c r="G41" s="13"/>
      <c r="H41" s="8"/>
      <c r="I41" s="14"/>
      <c r="J41" s="446"/>
      <c r="K41" s="42"/>
      <c r="L41" s="430"/>
      <c r="M41" s="431"/>
      <c r="N41" s="11"/>
    </row>
    <row r="42" spans="1:14" ht="12.75" customHeight="1">
      <c r="A42" s="29"/>
      <c r="B42" s="15"/>
      <c r="C42" s="13"/>
      <c r="D42" s="8"/>
      <c r="E42" s="13"/>
      <c r="F42" s="8"/>
      <c r="G42" s="13"/>
      <c r="H42" s="8"/>
      <c r="I42" s="14"/>
      <c r="J42" s="446"/>
      <c r="K42" s="42"/>
      <c r="L42" s="430"/>
      <c r="M42" s="431"/>
      <c r="N42" s="11"/>
    </row>
    <row r="43" spans="1:14" ht="12.75" customHeight="1">
      <c r="A43" s="650" t="s">
        <v>54</v>
      </c>
      <c r="B43" s="650"/>
      <c r="C43" s="13">
        <v>968000</v>
      </c>
      <c r="D43" s="8">
        <v>178549</v>
      </c>
      <c r="E43" s="13"/>
      <c r="F43" s="8">
        <v>179313</v>
      </c>
      <c r="G43" s="13"/>
      <c r="H43" s="8">
        <v>180091</v>
      </c>
      <c r="I43" s="14" t="s">
        <v>414</v>
      </c>
      <c r="J43" s="446"/>
      <c r="K43" s="42">
        <v>13366</v>
      </c>
      <c r="L43" s="430"/>
      <c r="M43" s="431"/>
      <c r="N43" s="11"/>
    </row>
    <row r="44" spans="1:14" ht="12.75" customHeight="1">
      <c r="A44" s="29" t="s">
        <v>487</v>
      </c>
      <c r="B44" s="15"/>
      <c r="C44" s="13">
        <v>60000</v>
      </c>
      <c r="D44" s="8"/>
      <c r="E44" s="13"/>
      <c r="F44" s="8"/>
      <c r="G44" s="13"/>
      <c r="H44" s="8"/>
      <c r="I44" s="14" t="s">
        <v>496</v>
      </c>
      <c r="J44" s="448"/>
      <c r="K44" s="13">
        <v>62607</v>
      </c>
      <c r="L44" s="430"/>
      <c r="M44" s="431"/>
      <c r="N44" s="11"/>
    </row>
    <row r="45" spans="1:14" ht="12.75" customHeight="1">
      <c r="A45" s="651" t="s">
        <v>55</v>
      </c>
      <c r="B45" s="651"/>
      <c r="C45" s="13"/>
      <c r="D45" s="8"/>
      <c r="E45" s="13"/>
      <c r="F45" s="8"/>
      <c r="G45" s="13"/>
      <c r="H45" s="8"/>
      <c r="I45" s="14" t="s">
        <v>56</v>
      </c>
      <c r="J45" s="446"/>
      <c r="K45" s="42">
        <v>0</v>
      </c>
      <c r="L45" s="427">
        <f>(K45*1.02)</f>
        <v>0</v>
      </c>
      <c r="M45" s="428">
        <f>(L45*1.02)</f>
        <v>0</v>
      </c>
      <c r="N45" s="11">
        <f>(M45*1.02)</f>
        <v>0</v>
      </c>
    </row>
    <row r="46" spans="1:14" ht="12.75" customHeight="1">
      <c r="A46" s="23"/>
      <c r="B46" s="43"/>
      <c r="C46" s="19"/>
      <c r="D46" s="8"/>
      <c r="E46" s="19"/>
      <c r="F46" s="8"/>
      <c r="G46" s="19"/>
      <c r="H46" s="8"/>
      <c r="I46" s="42"/>
      <c r="J46" s="429"/>
      <c r="K46" s="13"/>
      <c r="L46" s="430"/>
      <c r="M46" s="431"/>
      <c r="N46" s="11"/>
    </row>
    <row r="47" spans="1:14" ht="15.75" customHeight="1">
      <c r="A47" s="650" t="s">
        <v>57</v>
      </c>
      <c r="B47" s="650"/>
      <c r="C47" s="13">
        <f>(C43+C44)</f>
        <v>1028000</v>
      </c>
      <c r="D47" s="8">
        <v>178549</v>
      </c>
      <c r="E47" s="13"/>
      <c r="F47" s="8">
        <v>179313</v>
      </c>
      <c r="G47" s="13"/>
      <c r="H47" s="8">
        <v>180091</v>
      </c>
      <c r="I47" s="14" t="s">
        <v>58</v>
      </c>
      <c r="J47" s="448"/>
      <c r="K47" s="13">
        <f>(K43+K44)</f>
        <v>75973</v>
      </c>
      <c r="L47" s="427">
        <v>0</v>
      </c>
      <c r="M47" s="428">
        <v>0</v>
      </c>
      <c r="N47" s="11">
        <f>(M47*1.02)</f>
        <v>0</v>
      </c>
    </row>
    <row r="48" spans="1:14" ht="12.75" customHeight="1">
      <c r="A48" s="648"/>
      <c r="B48" s="648"/>
      <c r="C48" s="19"/>
      <c r="D48" s="8"/>
      <c r="E48" s="19"/>
      <c r="F48" s="8"/>
      <c r="G48" s="19"/>
      <c r="H48" s="8"/>
      <c r="I48" s="15"/>
      <c r="J48" s="429"/>
      <c r="K48" s="434"/>
      <c r="L48" s="430"/>
      <c r="M48" s="431"/>
      <c r="N48" s="11"/>
    </row>
    <row r="49" spans="1:14" ht="15" customHeight="1">
      <c r="A49" s="44" t="s">
        <v>59</v>
      </c>
      <c r="B49" s="45"/>
      <c r="C49" s="46">
        <f aca="true" t="shared" si="0" ref="C49:H49">(C38+C47)</f>
        <v>1759272</v>
      </c>
      <c r="D49" s="8">
        <f t="shared" si="0"/>
        <v>817271.5800000001</v>
      </c>
      <c r="E49" s="8">
        <f t="shared" si="0"/>
        <v>0</v>
      </c>
      <c r="F49" s="8">
        <f>(F38+F47)</f>
        <v>830810.0316000001</v>
      </c>
      <c r="G49" s="8">
        <f t="shared" si="0"/>
        <v>0</v>
      </c>
      <c r="H49" s="8">
        <f t="shared" si="0"/>
        <v>844617.9722320001</v>
      </c>
      <c r="I49" s="45" t="s">
        <v>60</v>
      </c>
      <c r="J49" s="449"/>
      <c r="K49" s="13">
        <f>(K38+K47)</f>
        <v>1752272</v>
      </c>
      <c r="L49" s="13">
        <f>(L38+L47)</f>
        <v>817272.2799999999</v>
      </c>
      <c r="M49" s="13">
        <f>(M38+M47)</f>
        <v>830810.0056</v>
      </c>
      <c r="N49" s="13">
        <f>(N38+N47)</f>
        <v>844618.4857119999</v>
      </c>
    </row>
    <row r="50" ht="12.75" customHeight="1"/>
    <row r="51" ht="12.75" customHeight="1"/>
    <row r="52" ht="12.75" customHeight="1"/>
    <row r="53" ht="12.75" customHeight="1"/>
    <row r="54" ht="13.5" customHeight="1"/>
    <row r="55" ht="12.75" customHeight="1"/>
    <row r="56" ht="12.75" customHeight="1"/>
    <row r="57" ht="12.75" customHeight="1"/>
    <row r="58" ht="12.75" customHeight="1"/>
    <row r="59" ht="12.75" customHeight="1"/>
    <row r="60" ht="15" customHeight="1"/>
    <row r="61" ht="15" customHeight="1"/>
    <row r="62" ht="12.75" customHeight="1"/>
    <row r="63" ht="19.5" customHeight="1"/>
    <row r="64" ht="15" customHeight="1"/>
    <row r="65" ht="15" customHeight="1"/>
    <row r="66" ht="15" customHeight="1"/>
    <row r="67" ht="27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 selectLockedCells="1" selectUnlockedCells="1"/>
  <mergeCells count="14">
    <mergeCell ref="A47:B47"/>
    <mergeCell ref="A48:B48"/>
    <mergeCell ref="A31:B31"/>
    <mergeCell ref="A35:B35"/>
    <mergeCell ref="I40:J40"/>
    <mergeCell ref="A41:B41"/>
    <mergeCell ref="A43:B43"/>
    <mergeCell ref="A45:B45"/>
    <mergeCell ref="A2:N2"/>
    <mergeCell ref="A4:H4"/>
    <mergeCell ref="I4:N4"/>
    <mergeCell ref="A5:B5"/>
    <mergeCell ref="I5:J5"/>
    <mergeCell ref="A7:B7"/>
  </mergeCells>
  <printOptions/>
  <pageMargins left="0.75" right="0.75" top="1" bottom="1" header="0.5118055555555555" footer="0.5118055555555555"/>
  <pageSetup horizontalDpi="300" verticalDpi="3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2" width="27.75390625" style="0" customWidth="1"/>
    <col min="3" max="3" width="27.25390625" style="0" customWidth="1"/>
  </cols>
  <sheetData>
    <row r="1" spans="1:2" ht="12.75">
      <c r="A1" s="420" t="s">
        <v>381</v>
      </c>
      <c r="B1" s="420"/>
    </row>
    <row r="2" spans="1:2" ht="12.75">
      <c r="A2" s="420"/>
      <c r="B2" s="420"/>
    </row>
    <row r="3" spans="1:3" ht="13.5" customHeight="1">
      <c r="A3" s="728" t="s">
        <v>456</v>
      </c>
      <c r="B3" s="728"/>
      <c r="C3" s="728"/>
    </row>
    <row r="4" spans="1:3" ht="15" customHeight="1">
      <c r="A4" s="739" t="s">
        <v>382</v>
      </c>
      <c r="B4" s="739"/>
      <c r="C4" s="739"/>
    </row>
    <row r="9" spans="1:3" ht="29.25" customHeight="1">
      <c r="A9" s="421" t="s">
        <v>2</v>
      </c>
      <c r="B9" s="422" t="s">
        <v>383</v>
      </c>
      <c r="C9" s="423" t="s">
        <v>489</v>
      </c>
    </row>
    <row r="10" spans="1:3" ht="60.75" customHeight="1">
      <c r="A10" s="543" t="s">
        <v>384</v>
      </c>
      <c r="B10" s="544" t="s">
        <v>385</v>
      </c>
      <c r="C10" s="545">
        <v>1168</v>
      </c>
    </row>
    <row r="11" spans="1:3" ht="72.75" customHeight="1">
      <c r="A11" s="546" t="s">
        <v>386</v>
      </c>
      <c r="B11" s="547" t="s">
        <v>387</v>
      </c>
      <c r="C11" s="548">
        <v>4860</v>
      </c>
    </row>
    <row r="12" spans="1:3" ht="75" customHeight="1">
      <c r="A12" s="549" t="s">
        <v>388</v>
      </c>
      <c r="B12" s="550" t="s">
        <v>389</v>
      </c>
      <c r="C12" s="551">
        <v>88</v>
      </c>
    </row>
    <row r="13" spans="1:3" ht="29.25" customHeight="1">
      <c r="A13" s="552" t="s">
        <v>390</v>
      </c>
      <c r="B13" s="520"/>
      <c r="C13" s="521">
        <f>SUM(C10:C12)</f>
        <v>6116</v>
      </c>
    </row>
  </sheetData>
  <sheetProtection selectLockedCells="1" selectUnlockedCells="1"/>
  <mergeCells count="2">
    <mergeCell ref="A3:C3"/>
    <mergeCell ref="A4:C4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8"/>
  <sheetViews>
    <sheetView view="pageBreakPreview" zoomScale="79" zoomScaleNormal="79" zoomScaleSheetLayoutView="79" zoomScalePageLayoutView="0" workbookViewId="0" topLeftCell="A1">
      <selection activeCell="B8" sqref="B8"/>
    </sheetView>
  </sheetViews>
  <sheetFormatPr defaultColWidth="9.00390625" defaultRowHeight="12.75"/>
  <cols>
    <col min="1" max="1" width="64.00390625" style="450" customWidth="1"/>
    <col min="2" max="2" width="11.25390625" style="451" customWidth="1"/>
    <col min="3" max="3" width="22.125" style="452" customWidth="1"/>
    <col min="4" max="4" width="9.75390625" style="452" customWidth="1"/>
    <col min="5" max="5" width="17.25390625" style="452" customWidth="1"/>
    <col min="6" max="16384" width="9.125" style="452" customWidth="1"/>
  </cols>
  <sheetData>
    <row r="1" spans="1:2" ht="15">
      <c r="A1" s="453"/>
      <c r="B1" s="454"/>
    </row>
    <row r="2" spans="1:2" ht="15.75">
      <c r="A2" s="740" t="s">
        <v>442</v>
      </c>
      <c r="B2" s="740"/>
    </row>
    <row r="3" spans="1:2" ht="15.75" thickBot="1">
      <c r="A3" s="453"/>
      <c r="B3" s="454"/>
    </row>
    <row r="4" spans="1:5" ht="16.5" thickBot="1">
      <c r="A4" s="469" t="s">
        <v>2</v>
      </c>
      <c r="B4" s="470" t="s">
        <v>4</v>
      </c>
      <c r="C4" s="455"/>
      <c r="D4" s="455"/>
      <c r="E4" s="455"/>
    </row>
    <row r="5" spans="1:5" ht="15">
      <c r="A5" s="456"/>
      <c r="B5" s="457"/>
      <c r="C5" s="455"/>
      <c r="D5" s="455"/>
      <c r="E5" s="455"/>
    </row>
    <row r="6" spans="1:2" s="460" customFormat="1" ht="14.25">
      <c r="A6" s="473" t="s">
        <v>391</v>
      </c>
      <c r="B6" s="474">
        <v>0</v>
      </c>
    </row>
    <row r="7" spans="1:2" ht="15">
      <c r="A7" s="473" t="s">
        <v>392</v>
      </c>
      <c r="B7" s="474">
        <v>35000</v>
      </c>
    </row>
    <row r="8" spans="1:2" ht="15">
      <c r="A8" s="458"/>
      <c r="B8" s="459"/>
    </row>
    <row r="9" spans="1:2" s="463" customFormat="1" ht="14.25">
      <c r="A9" s="461"/>
      <c r="B9" s="462"/>
    </row>
    <row r="10" spans="1:2" ht="15">
      <c r="A10" s="458"/>
      <c r="B10" s="459"/>
    </row>
    <row r="11" spans="1:2" ht="15">
      <c r="A11" s="458"/>
      <c r="B11" s="459"/>
    </row>
    <row r="12" spans="1:2" s="460" customFormat="1" ht="14.25">
      <c r="A12" s="461"/>
      <c r="B12" s="462"/>
    </row>
    <row r="13" spans="1:2" s="460" customFormat="1" ht="14.25">
      <c r="A13" s="461"/>
      <c r="B13" s="462"/>
    </row>
    <row r="14" spans="1:2" s="463" customFormat="1" ht="14.25">
      <c r="A14" s="461"/>
      <c r="B14" s="462"/>
    </row>
    <row r="15" spans="1:2" ht="15">
      <c r="A15" s="458"/>
      <c r="B15" s="459"/>
    </row>
    <row r="16" spans="1:2" ht="15">
      <c r="A16" s="458"/>
      <c r="B16" s="459"/>
    </row>
    <row r="17" spans="1:2" ht="15">
      <c r="A17" s="461"/>
      <c r="B17" s="462"/>
    </row>
    <row r="18" spans="1:2" s="463" customFormat="1" ht="15.75">
      <c r="A18" s="475" t="s">
        <v>393</v>
      </c>
      <c r="B18" s="476">
        <f>SUM(B6:B17)</f>
        <v>35000</v>
      </c>
    </row>
  </sheetData>
  <sheetProtection selectLockedCells="1" selectUnlockedCells="1"/>
  <mergeCells count="1">
    <mergeCell ref="A2:B2"/>
  </mergeCells>
  <printOptions horizontalCentered="1"/>
  <pageMargins left="0.4724409448818898" right="0.4724409448818898" top="0.6299212598425197" bottom="0.7874015748031497" header="0.4724409448818898" footer="0.5118110236220472"/>
  <pageSetup horizontalDpi="300" verticalDpi="300" orientation="portrait" paperSize="9" scale="97" r:id="rId1"/>
  <headerFooter alignWithMargins="0">
    <oddHeader>&amp;L19. melléklet az .....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39"/>
  <sheetViews>
    <sheetView view="pageBreakPreview" zoomScaleSheetLayoutView="100" zoomScalePageLayoutView="0" workbookViewId="0" topLeftCell="A19">
      <selection activeCell="B7" sqref="B7"/>
    </sheetView>
  </sheetViews>
  <sheetFormatPr defaultColWidth="9.00390625" defaultRowHeight="12.75"/>
  <cols>
    <col min="1" max="1" width="100.625" style="104" customWidth="1"/>
    <col min="2" max="2" width="25.00390625" style="104" customWidth="1"/>
    <col min="3" max="3" width="29.125" style="104" customWidth="1"/>
    <col min="4" max="4" width="32.00390625" style="104" customWidth="1"/>
    <col min="5" max="5" width="21.25390625" style="104" customWidth="1"/>
    <col min="6" max="16384" width="9.125" style="104" customWidth="1"/>
  </cols>
  <sheetData>
    <row r="1" ht="18.75">
      <c r="A1" s="105"/>
    </row>
    <row r="2" spans="1:5" ht="18.75">
      <c r="A2" s="656" t="s">
        <v>446</v>
      </c>
      <c r="B2" s="656"/>
      <c r="C2" s="656"/>
      <c r="D2" s="656"/>
      <c r="E2" s="656"/>
    </row>
    <row r="4" spans="1:5" ht="57" customHeight="1">
      <c r="A4" s="657" t="s">
        <v>86</v>
      </c>
      <c r="B4" s="106" t="s">
        <v>87</v>
      </c>
      <c r="C4" s="106" t="s">
        <v>88</v>
      </c>
      <c r="D4" s="106" t="s">
        <v>89</v>
      </c>
      <c r="E4" s="107" t="s">
        <v>90</v>
      </c>
    </row>
    <row r="5" spans="1:5" ht="25.5" customHeight="1">
      <c r="A5" s="657"/>
      <c r="B5" s="108" t="s">
        <v>3</v>
      </c>
      <c r="C5" s="108" t="s">
        <v>3</v>
      </c>
      <c r="D5" s="108" t="s">
        <v>3</v>
      </c>
      <c r="E5" s="109" t="s">
        <v>4</v>
      </c>
    </row>
    <row r="6" spans="1:5" s="105" customFormat="1" ht="18" customHeight="1">
      <c r="A6" s="110" t="s">
        <v>5</v>
      </c>
      <c r="B6" s="111">
        <v>392479</v>
      </c>
      <c r="C6" s="111"/>
      <c r="D6" s="111"/>
      <c r="E6" s="112">
        <f>(B6+C6+D6)</f>
        <v>392479</v>
      </c>
    </row>
    <row r="7" spans="1:5" ht="18" customHeight="1">
      <c r="A7" s="113" t="s">
        <v>91</v>
      </c>
      <c r="B7" s="111">
        <v>19800</v>
      </c>
      <c r="C7" s="111"/>
      <c r="D7" s="111"/>
      <c r="E7" s="112">
        <f>(B7+C7+D7)</f>
        <v>19800</v>
      </c>
    </row>
    <row r="8" spans="1:5" ht="18" customHeight="1">
      <c r="A8" s="114" t="s">
        <v>8</v>
      </c>
      <c r="B8" s="115">
        <v>19800</v>
      </c>
      <c r="C8" s="115"/>
      <c r="D8" s="115"/>
      <c r="E8" s="112">
        <f>(B8+C8+D8)</f>
        <v>19800</v>
      </c>
    </row>
    <row r="9" spans="1:5" ht="18" customHeight="1">
      <c r="A9" s="116" t="s">
        <v>92</v>
      </c>
      <c r="B9" s="111">
        <v>104953</v>
      </c>
      <c r="C9" s="115"/>
      <c r="D9" s="115"/>
      <c r="E9" s="112">
        <v>323128</v>
      </c>
    </row>
    <row r="10" spans="1:5" s="117" customFormat="1" ht="18" customHeight="1">
      <c r="A10" s="116" t="s">
        <v>93</v>
      </c>
      <c r="B10" s="111">
        <f>(B12+B17+B14+B15+B16+B18)</f>
        <v>187000</v>
      </c>
      <c r="C10" s="111"/>
      <c r="D10" s="111"/>
      <c r="E10" s="112">
        <f aca="true" t="shared" si="0" ref="E10:E39">(B10+C10+D10)</f>
        <v>187000</v>
      </c>
    </row>
    <row r="11" spans="1:5" s="117" customFormat="1" ht="18" customHeight="1">
      <c r="A11" s="114" t="s">
        <v>13</v>
      </c>
      <c r="B11" s="118"/>
      <c r="C11" s="119"/>
      <c r="D11" s="119"/>
      <c r="E11" s="112">
        <f t="shared" si="0"/>
        <v>0</v>
      </c>
    </row>
    <row r="12" spans="1:5" s="117" customFormat="1" ht="18" customHeight="1">
      <c r="A12" s="120" t="s">
        <v>94</v>
      </c>
      <c r="B12" s="121">
        <v>6000</v>
      </c>
      <c r="C12" s="121"/>
      <c r="D12" s="121"/>
      <c r="E12" s="112">
        <f t="shared" si="0"/>
        <v>6000</v>
      </c>
    </row>
    <row r="13" spans="1:5" s="117" customFormat="1" ht="18" customHeight="1">
      <c r="A13" s="114" t="s">
        <v>95</v>
      </c>
      <c r="B13" s="118"/>
      <c r="C13" s="119"/>
      <c r="D13" s="119"/>
      <c r="E13" s="112">
        <f t="shared" si="0"/>
        <v>0</v>
      </c>
    </row>
    <row r="14" spans="1:5" s="117" customFormat="1" ht="18" customHeight="1">
      <c r="A14" s="120" t="s">
        <v>96</v>
      </c>
      <c r="B14" s="119">
        <v>180000</v>
      </c>
      <c r="C14" s="119"/>
      <c r="D14" s="119"/>
      <c r="E14" s="112">
        <f t="shared" si="0"/>
        <v>180000</v>
      </c>
    </row>
    <row r="15" spans="1:5" s="117" customFormat="1" ht="18" customHeight="1">
      <c r="A15" s="120" t="s">
        <v>97</v>
      </c>
      <c r="B15" s="119">
        <v>0</v>
      </c>
      <c r="C15" s="119"/>
      <c r="D15" s="119"/>
      <c r="E15" s="112">
        <f t="shared" si="0"/>
        <v>0</v>
      </c>
    </row>
    <row r="16" spans="1:5" ht="18" customHeight="1">
      <c r="A16" s="120" t="s">
        <v>98</v>
      </c>
      <c r="B16" s="119"/>
      <c r="C16" s="118"/>
      <c r="D16" s="118"/>
      <c r="E16" s="112">
        <f t="shared" si="0"/>
        <v>0</v>
      </c>
    </row>
    <row r="17" spans="1:5" ht="18" customHeight="1">
      <c r="A17" s="120" t="s">
        <v>19</v>
      </c>
      <c r="B17" s="119">
        <v>500</v>
      </c>
      <c r="C17" s="118"/>
      <c r="D17" s="118"/>
      <c r="E17" s="112">
        <f t="shared" si="0"/>
        <v>500</v>
      </c>
    </row>
    <row r="18" spans="1:5" s="117" customFormat="1" ht="18" customHeight="1">
      <c r="A18" s="122" t="s">
        <v>17</v>
      </c>
      <c r="B18" s="118">
        <v>500</v>
      </c>
      <c r="C18" s="118"/>
      <c r="D18" s="118"/>
      <c r="E18" s="112">
        <f t="shared" si="0"/>
        <v>500</v>
      </c>
    </row>
    <row r="19" spans="1:5" ht="18" customHeight="1">
      <c r="A19" s="113" t="s">
        <v>22</v>
      </c>
      <c r="B19" s="123">
        <f>(B20+B22+B23+B24+B26+B25)</f>
        <v>25000</v>
      </c>
      <c r="C19" s="123"/>
      <c r="D19" s="123">
        <v>1800</v>
      </c>
      <c r="E19" s="112">
        <f t="shared" si="0"/>
        <v>26800</v>
      </c>
    </row>
    <row r="20" spans="1:5" ht="18" customHeight="1">
      <c r="A20" s="114" t="s">
        <v>99</v>
      </c>
      <c r="B20" s="118">
        <v>11000</v>
      </c>
      <c r="C20" s="118"/>
      <c r="D20" s="118"/>
      <c r="E20" s="112">
        <f t="shared" si="0"/>
        <v>11000</v>
      </c>
    </row>
    <row r="21" spans="1:5" ht="18" customHeight="1">
      <c r="A21" s="114" t="s">
        <v>28</v>
      </c>
      <c r="B21" s="118"/>
      <c r="C21" s="118"/>
      <c r="D21" s="118"/>
      <c r="E21" s="112">
        <f t="shared" si="0"/>
        <v>0</v>
      </c>
    </row>
    <row r="22" spans="1:5" ht="21" customHeight="1">
      <c r="A22" s="114" t="s">
        <v>100</v>
      </c>
      <c r="B22" s="118">
        <v>4000</v>
      </c>
      <c r="C22" s="118"/>
      <c r="D22" s="118"/>
      <c r="E22" s="112">
        <f t="shared" si="0"/>
        <v>4000</v>
      </c>
    </row>
    <row r="23" spans="1:5" ht="18" customHeight="1">
      <c r="A23" s="114" t="s">
        <v>101</v>
      </c>
      <c r="B23" s="118">
        <v>4000</v>
      </c>
      <c r="C23" s="118"/>
      <c r="D23" s="118">
        <v>1800</v>
      </c>
      <c r="E23" s="112">
        <f t="shared" si="0"/>
        <v>5800</v>
      </c>
    </row>
    <row r="24" spans="1:5" ht="18" customHeight="1">
      <c r="A24" s="124" t="s">
        <v>32</v>
      </c>
      <c r="B24" s="118">
        <v>3500</v>
      </c>
      <c r="C24" s="118"/>
      <c r="D24" s="118"/>
      <c r="E24" s="112">
        <f t="shared" si="0"/>
        <v>3500</v>
      </c>
    </row>
    <row r="25" spans="1:5" ht="18" customHeight="1">
      <c r="A25" s="124" t="s">
        <v>34</v>
      </c>
      <c r="B25" s="118">
        <v>2500</v>
      </c>
      <c r="C25" s="118"/>
      <c r="D25" s="118"/>
      <c r="E25" s="112">
        <f t="shared" si="0"/>
        <v>2500</v>
      </c>
    </row>
    <row r="26" spans="1:5" s="105" customFormat="1" ht="18" customHeight="1">
      <c r="A26" s="114" t="s">
        <v>35</v>
      </c>
      <c r="B26" s="118">
        <v>0</v>
      </c>
      <c r="C26" s="123"/>
      <c r="D26" s="123"/>
      <c r="E26" s="112">
        <f t="shared" si="0"/>
        <v>0</v>
      </c>
    </row>
    <row r="27" spans="1:5" ht="18" customHeight="1">
      <c r="A27" s="116" t="s">
        <v>37</v>
      </c>
      <c r="B27" s="123">
        <f>(B28)</f>
        <v>0</v>
      </c>
      <c r="C27" s="123"/>
      <c r="D27" s="123"/>
      <c r="E27" s="112">
        <f t="shared" si="0"/>
        <v>0</v>
      </c>
    </row>
    <row r="28" spans="1:5" s="105" customFormat="1" ht="18" customHeight="1">
      <c r="A28" s="114" t="s">
        <v>38</v>
      </c>
      <c r="B28" s="118">
        <v>0</v>
      </c>
      <c r="C28" s="123"/>
      <c r="D28" s="123"/>
      <c r="E28" s="112">
        <f t="shared" si="0"/>
        <v>0</v>
      </c>
    </row>
    <row r="29" spans="1:5" s="105" customFormat="1" ht="18" customHeight="1">
      <c r="A29" s="116" t="s">
        <v>41</v>
      </c>
      <c r="B29" s="123"/>
      <c r="C29" s="123"/>
      <c r="D29" s="123"/>
      <c r="E29" s="112">
        <f t="shared" si="0"/>
        <v>0</v>
      </c>
    </row>
    <row r="30" spans="1:5" s="105" customFormat="1" ht="18" customHeight="1">
      <c r="A30" s="114" t="s">
        <v>102</v>
      </c>
      <c r="B30" s="118"/>
      <c r="C30" s="123"/>
      <c r="D30" s="123"/>
      <c r="E30" s="112">
        <f t="shared" si="0"/>
        <v>0</v>
      </c>
    </row>
    <row r="31" spans="1:5" ht="18" customHeight="1">
      <c r="A31" s="125" t="s">
        <v>103</v>
      </c>
      <c r="B31" s="123">
        <f>(B32+B33)</f>
        <v>240</v>
      </c>
      <c r="C31" s="123"/>
      <c r="D31" s="123"/>
      <c r="E31" s="112">
        <f t="shared" si="0"/>
        <v>240</v>
      </c>
    </row>
    <row r="32" spans="1:5" s="117" customFormat="1" ht="18" customHeight="1">
      <c r="A32" s="126" t="s">
        <v>104</v>
      </c>
      <c r="B32" s="118">
        <v>240</v>
      </c>
      <c r="C32" s="119"/>
      <c r="D32" s="119"/>
      <c r="E32" s="112">
        <f t="shared" si="0"/>
        <v>240</v>
      </c>
    </row>
    <row r="33" spans="1:5" s="117" customFormat="1" ht="18" customHeight="1">
      <c r="A33" s="126" t="s">
        <v>105</v>
      </c>
      <c r="B33" s="118">
        <v>0</v>
      </c>
      <c r="C33" s="119"/>
      <c r="D33" s="119"/>
      <c r="E33" s="112">
        <f t="shared" si="0"/>
        <v>0</v>
      </c>
    </row>
    <row r="34" spans="1:5" s="117" customFormat="1" ht="18" customHeight="1">
      <c r="A34" s="125" t="s">
        <v>106</v>
      </c>
      <c r="B34" s="123">
        <f>(B6+B7+B10+B19+B27+B31+B9)</f>
        <v>729472</v>
      </c>
      <c r="C34" s="123">
        <f>(C6+C7+C10+C19+C27+C31)</f>
        <v>0</v>
      </c>
      <c r="D34" s="123">
        <f>(D6+D7+D10+D19+D27+D31)</f>
        <v>1800</v>
      </c>
      <c r="E34" s="112">
        <f t="shared" si="0"/>
        <v>731272</v>
      </c>
    </row>
    <row r="35" spans="1:5" s="128" customFormat="1" ht="18" customHeight="1">
      <c r="A35" s="127" t="s">
        <v>487</v>
      </c>
      <c r="B35" s="123">
        <v>60000</v>
      </c>
      <c r="C35" s="123"/>
      <c r="D35" s="123"/>
      <c r="E35" s="112">
        <f t="shared" si="0"/>
        <v>60000</v>
      </c>
    </row>
    <row r="36" spans="1:5" ht="18.75">
      <c r="A36" s="125" t="s">
        <v>54</v>
      </c>
      <c r="B36" s="118">
        <v>968000</v>
      </c>
      <c r="C36" s="118"/>
      <c r="D36" s="118"/>
      <c r="E36" s="112">
        <f t="shared" si="0"/>
        <v>968000</v>
      </c>
    </row>
    <row r="37" spans="1:5" ht="18.75">
      <c r="A37" s="125" t="s">
        <v>107</v>
      </c>
      <c r="B37" s="118"/>
      <c r="C37" s="118"/>
      <c r="D37" s="118"/>
      <c r="E37" s="112">
        <f t="shared" si="0"/>
        <v>0</v>
      </c>
    </row>
    <row r="38" spans="1:5" ht="18.75">
      <c r="A38" s="129" t="s">
        <v>108</v>
      </c>
      <c r="B38" s="123">
        <f>(B35+B36)</f>
        <v>1028000</v>
      </c>
      <c r="C38" s="123"/>
      <c r="D38" s="123"/>
      <c r="E38" s="112">
        <f t="shared" si="0"/>
        <v>1028000</v>
      </c>
    </row>
    <row r="39" spans="1:5" s="105" customFormat="1" ht="18.75">
      <c r="A39" s="130" t="s">
        <v>59</v>
      </c>
      <c r="B39" s="131">
        <f>(B34+B38)</f>
        <v>1757472</v>
      </c>
      <c r="C39" s="131">
        <f>(C34+C36)</f>
        <v>0</v>
      </c>
      <c r="D39" s="131">
        <f>(D34+D36)</f>
        <v>1800</v>
      </c>
      <c r="E39" s="112">
        <f t="shared" si="0"/>
        <v>1759272</v>
      </c>
    </row>
  </sheetData>
  <sheetProtection selectLockedCells="1" selectUnlockedCells="1"/>
  <mergeCells count="2">
    <mergeCell ref="A2:E2"/>
    <mergeCell ref="A4:A5"/>
  </mergeCells>
  <printOptions horizontalCentered="1"/>
  <pageMargins left="0.39375" right="0.07847222222222222" top="0.4722222222222222" bottom="0.2361111111111111" header="0.2361111111111111" footer="0.5118055555555555"/>
  <pageSetup horizontalDpi="300" verticalDpi="300" orientation="landscape" paperSize="9" scale="63" r:id="rId1"/>
  <headerFooter alignWithMargins="0">
    <oddHeader>&amp;L&amp;11 3. melléklet az ......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Q29"/>
  <sheetViews>
    <sheetView zoomScaleSheetLayoutView="100" zoomScalePageLayoutView="0" workbookViewId="0" topLeftCell="C10">
      <selection activeCell="D18" sqref="D18"/>
    </sheetView>
  </sheetViews>
  <sheetFormatPr defaultColWidth="9.00390625" defaultRowHeight="25.5" customHeight="1"/>
  <cols>
    <col min="1" max="2" width="9.00390625" style="132" hidden="1" customWidth="1"/>
    <col min="3" max="3" width="73.375" style="132" customWidth="1"/>
    <col min="4" max="4" width="23.00390625" style="132" customWidth="1"/>
    <col min="5" max="5" width="24.375" style="132" customWidth="1"/>
    <col min="6" max="6" width="29.25390625" style="132" customWidth="1"/>
    <col min="7" max="7" width="23.00390625" style="132" customWidth="1"/>
    <col min="8" max="16384" width="9.125" style="132" customWidth="1"/>
  </cols>
  <sheetData>
    <row r="1" spans="3:7" s="133" customFormat="1" ht="18" customHeight="1">
      <c r="C1" s="642" t="s">
        <v>447</v>
      </c>
      <c r="D1" s="642"/>
      <c r="E1" s="642"/>
      <c r="F1" s="642"/>
      <c r="G1" s="642"/>
    </row>
    <row r="2" spans="3:7" s="133" customFormat="1" ht="18" customHeight="1">
      <c r="C2" s="642" t="s">
        <v>109</v>
      </c>
      <c r="D2" s="642"/>
      <c r="E2" s="642"/>
      <c r="F2" s="642"/>
      <c r="G2" s="642"/>
    </row>
    <row r="3" spans="3:6" s="133" customFormat="1" ht="18" customHeight="1">
      <c r="C3" s="134"/>
      <c r="D3" s="134"/>
      <c r="E3" s="134"/>
      <c r="F3" s="134"/>
    </row>
    <row r="4" spans="1:17" ht="54" customHeight="1">
      <c r="A4" s="135"/>
      <c r="B4" s="133"/>
      <c r="C4" s="643" t="s">
        <v>110</v>
      </c>
      <c r="D4" s="136" t="s">
        <v>87</v>
      </c>
      <c r="E4" s="136" t="s">
        <v>111</v>
      </c>
      <c r="F4" s="136" t="s">
        <v>89</v>
      </c>
      <c r="G4" s="137" t="s">
        <v>90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7" ht="18.75" customHeight="1">
      <c r="A5" s="138"/>
      <c r="B5" s="139"/>
      <c r="C5" s="643"/>
      <c r="D5" s="140" t="s">
        <v>3</v>
      </c>
      <c r="E5" s="140" t="s">
        <v>3</v>
      </c>
      <c r="F5" s="141" t="s">
        <v>3</v>
      </c>
      <c r="G5" s="142" t="s">
        <v>4</v>
      </c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s="149" customFormat="1" ht="19.5" customHeight="1">
      <c r="A6" s="143"/>
      <c r="B6" s="144"/>
      <c r="C6" s="145" t="s">
        <v>6</v>
      </c>
      <c r="D6" s="146">
        <v>117806</v>
      </c>
      <c r="E6" s="146">
        <v>85046</v>
      </c>
      <c r="F6" s="147">
        <v>182030</v>
      </c>
      <c r="G6" s="148">
        <f>(D6+E6+F6)</f>
        <v>384882</v>
      </c>
      <c r="H6" s="144"/>
      <c r="I6" s="144"/>
      <c r="J6" s="144"/>
      <c r="K6" s="144"/>
      <c r="L6" s="144"/>
      <c r="M6" s="144"/>
      <c r="N6" s="144"/>
      <c r="O6" s="144"/>
      <c r="P6" s="144"/>
      <c r="Q6" s="144"/>
    </row>
    <row r="7" spans="1:17" s="149" customFormat="1" ht="19.5" customHeight="1">
      <c r="A7" s="143"/>
      <c r="B7" s="144"/>
      <c r="C7" s="145" t="s">
        <v>112</v>
      </c>
      <c r="D7" s="146">
        <v>15805</v>
      </c>
      <c r="E7" s="146">
        <v>11799</v>
      </c>
      <c r="F7" s="147">
        <v>26842</v>
      </c>
      <c r="G7" s="148">
        <f>(D7+E7+F7)</f>
        <v>54446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</row>
    <row r="8" spans="1:17" s="149" customFormat="1" ht="19.5" customHeight="1">
      <c r="A8" s="143"/>
      <c r="B8" s="144"/>
      <c r="C8" s="150" t="s">
        <v>12</v>
      </c>
      <c r="D8" s="151">
        <v>144914</v>
      </c>
      <c r="E8" s="151">
        <v>11223</v>
      </c>
      <c r="F8" s="152">
        <v>45057</v>
      </c>
      <c r="G8" s="148">
        <f aca="true" t="shared" si="0" ref="G8:G29">(D8+E8+F8)</f>
        <v>201194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</row>
    <row r="9" spans="1:17" s="149" customFormat="1" ht="19.5" customHeight="1">
      <c r="A9" s="143"/>
      <c r="B9" s="144"/>
      <c r="C9" s="145" t="s">
        <v>15</v>
      </c>
      <c r="D9" s="151">
        <v>5080</v>
      </c>
      <c r="E9" s="151"/>
      <c r="F9" s="152"/>
      <c r="G9" s="148">
        <f t="shared" si="0"/>
        <v>5080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</row>
    <row r="10" spans="1:17" s="149" customFormat="1" ht="19.5" customHeight="1">
      <c r="A10" s="143"/>
      <c r="B10" s="144"/>
      <c r="C10" s="150" t="s">
        <v>62</v>
      </c>
      <c r="D10" s="151">
        <f>(D11+D12+D14)</f>
        <v>92714</v>
      </c>
      <c r="E10" s="151"/>
      <c r="F10" s="152"/>
      <c r="G10" s="148">
        <f t="shared" si="0"/>
        <v>92714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</row>
    <row r="11" spans="1:17" ht="19.5" customHeight="1">
      <c r="A11" s="135"/>
      <c r="B11" s="133"/>
      <c r="C11" s="153" t="s">
        <v>63</v>
      </c>
      <c r="D11" s="154">
        <v>39702</v>
      </c>
      <c r="E11" s="154"/>
      <c r="F11" s="155"/>
      <c r="G11" s="148">
        <f t="shared" si="0"/>
        <v>39702</v>
      </c>
      <c r="H11" s="133"/>
      <c r="I11" s="133"/>
      <c r="J11" s="133"/>
      <c r="K11" s="133"/>
      <c r="L11" s="133"/>
      <c r="M11" s="133"/>
      <c r="N11" s="133"/>
      <c r="O11" s="133"/>
      <c r="P11" s="133"/>
      <c r="Q11" s="133"/>
    </row>
    <row r="12" spans="1:17" ht="19.5" customHeight="1">
      <c r="A12" s="135"/>
      <c r="B12" s="133"/>
      <c r="C12" s="153" t="s">
        <v>21</v>
      </c>
      <c r="D12" s="154">
        <v>18012</v>
      </c>
      <c r="E12" s="154"/>
      <c r="F12" s="155"/>
      <c r="G12" s="148">
        <f t="shared" si="0"/>
        <v>18012</v>
      </c>
      <c r="H12" s="133"/>
      <c r="I12" s="133"/>
      <c r="J12" s="133"/>
      <c r="K12" s="133"/>
      <c r="L12" s="133"/>
      <c r="M12" s="133"/>
      <c r="N12" s="133"/>
      <c r="O12" s="133"/>
      <c r="P12" s="133"/>
      <c r="Q12" s="133"/>
    </row>
    <row r="13" spans="1:17" s="149" customFormat="1" ht="19.5" customHeight="1">
      <c r="A13" s="143"/>
      <c r="B13" s="144"/>
      <c r="C13" s="92" t="s">
        <v>23</v>
      </c>
      <c r="D13" s="154"/>
      <c r="E13" s="154"/>
      <c r="F13" s="155"/>
      <c r="G13" s="148">
        <f t="shared" si="0"/>
        <v>0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</row>
    <row r="14" spans="1:17" s="161" customFormat="1" ht="19.5" customHeight="1">
      <c r="A14" s="156"/>
      <c r="B14" s="157"/>
      <c r="C14" s="158" t="s">
        <v>25</v>
      </c>
      <c r="D14" s="159">
        <v>35000</v>
      </c>
      <c r="E14" s="159"/>
      <c r="F14" s="160"/>
      <c r="G14" s="148">
        <f t="shared" si="0"/>
        <v>35000</v>
      </c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1:17" s="161" customFormat="1" ht="19.5" customHeight="1">
      <c r="A15" s="156"/>
      <c r="B15" s="157"/>
      <c r="C15" s="158" t="s">
        <v>27</v>
      </c>
      <c r="D15" s="159"/>
      <c r="E15" s="159"/>
      <c r="F15" s="160"/>
      <c r="G15" s="148">
        <f t="shared" si="0"/>
        <v>0</v>
      </c>
      <c r="H15" s="157"/>
      <c r="I15" s="157"/>
      <c r="J15" s="157"/>
      <c r="K15" s="157"/>
      <c r="L15" s="157"/>
      <c r="M15" s="157"/>
      <c r="N15" s="157"/>
      <c r="O15" s="157"/>
      <c r="P15" s="157"/>
      <c r="Q15" s="157"/>
    </row>
    <row r="16" spans="1:17" s="161" customFormat="1" ht="19.5" customHeight="1">
      <c r="A16" s="156"/>
      <c r="B16" s="157"/>
      <c r="C16" s="158" t="s">
        <v>29</v>
      </c>
      <c r="D16" s="159"/>
      <c r="E16" s="159"/>
      <c r="F16" s="160"/>
      <c r="G16" s="148">
        <f t="shared" si="0"/>
        <v>0</v>
      </c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s="149" customFormat="1" ht="19.5" customHeight="1">
      <c r="A17" s="144"/>
      <c r="B17" s="144"/>
      <c r="C17" s="145" t="s">
        <v>113</v>
      </c>
      <c r="D17" s="146">
        <v>772758</v>
      </c>
      <c r="E17" s="146">
        <v>1000</v>
      </c>
      <c r="F17" s="147">
        <v>700</v>
      </c>
      <c r="G17" s="148">
        <f t="shared" si="0"/>
        <v>774458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</row>
    <row r="18" spans="1:17" s="149" customFormat="1" ht="19.5" customHeight="1">
      <c r="A18" s="144"/>
      <c r="B18" s="144"/>
      <c r="C18" s="145" t="s">
        <v>114</v>
      </c>
      <c r="D18" s="146">
        <v>170525</v>
      </c>
      <c r="E18" s="146"/>
      <c r="F18" s="147"/>
      <c r="G18" s="148">
        <f t="shared" si="0"/>
        <v>170525</v>
      </c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s="149" customFormat="1" ht="19.5" customHeight="1">
      <c r="A19" s="144"/>
      <c r="B19" s="144"/>
      <c r="C19" s="145" t="s">
        <v>39</v>
      </c>
      <c r="D19" s="146">
        <v>0</v>
      </c>
      <c r="E19" s="146"/>
      <c r="F19" s="147"/>
      <c r="G19" s="148">
        <f t="shared" si="0"/>
        <v>0</v>
      </c>
      <c r="H19" s="144"/>
      <c r="I19" s="144"/>
      <c r="J19" s="144"/>
      <c r="K19" s="144"/>
      <c r="L19" s="144"/>
      <c r="M19" s="144"/>
      <c r="N19" s="144"/>
      <c r="O19" s="144"/>
      <c r="P19" s="144"/>
      <c r="Q19" s="144"/>
    </row>
    <row r="20" spans="1:17" s="149" customFormat="1" ht="19.5" customHeight="1">
      <c r="A20" s="144"/>
      <c r="B20" s="144"/>
      <c r="C20" s="92" t="s">
        <v>40</v>
      </c>
      <c r="D20" s="146"/>
      <c r="E20" s="154"/>
      <c r="F20" s="147"/>
      <c r="G20" s="148">
        <f t="shared" si="0"/>
        <v>0</v>
      </c>
      <c r="H20" s="144"/>
      <c r="I20" s="144"/>
      <c r="J20" s="144"/>
      <c r="K20" s="144"/>
      <c r="L20" s="144"/>
      <c r="M20" s="144"/>
      <c r="N20" s="144"/>
      <c r="O20" s="144"/>
      <c r="P20" s="144"/>
      <c r="Q20" s="144"/>
    </row>
    <row r="21" spans="1:17" s="149" customFormat="1" ht="19.5" customHeight="1">
      <c r="A21" s="144"/>
      <c r="B21" s="144"/>
      <c r="C21" s="153" t="s">
        <v>42</v>
      </c>
      <c r="D21" s="154"/>
      <c r="E21" s="154"/>
      <c r="F21" s="147"/>
      <c r="G21" s="148">
        <f t="shared" si="0"/>
        <v>0</v>
      </c>
      <c r="H21" s="144"/>
      <c r="I21" s="144"/>
      <c r="J21" s="144"/>
      <c r="K21" s="144"/>
      <c r="L21" s="144"/>
      <c r="M21" s="144"/>
      <c r="N21" s="144"/>
      <c r="O21" s="144"/>
      <c r="P21" s="144"/>
      <c r="Q21" s="144"/>
    </row>
    <row r="22" spans="1:17" s="163" customFormat="1" ht="19.5" customHeight="1">
      <c r="A22" s="162"/>
      <c r="B22" s="162"/>
      <c r="C22" s="153" t="s">
        <v>115</v>
      </c>
      <c r="D22" s="154"/>
      <c r="E22" s="159"/>
      <c r="F22" s="160"/>
      <c r="G22" s="148">
        <f t="shared" si="0"/>
        <v>0</v>
      </c>
      <c r="H22" s="162"/>
      <c r="I22" s="162"/>
      <c r="J22" s="162"/>
      <c r="K22" s="162"/>
      <c r="L22" s="162"/>
      <c r="M22" s="162"/>
      <c r="N22" s="162"/>
      <c r="O22" s="162"/>
      <c r="P22" s="162"/>
      <c r="Q22" s="162"/>
    </row>
    <row r="23" spans="1:17" s="163" customFormat="1" ht="21.75" customHeight="1">
      <c r="A23" s="162"/>
      <c r="B23" s="162"/>
      <c r="C23" s="164" t="s">
        <v>44</v>
      </c>
      <c r="D23" s="159">
        <v>0</v>
      </c>
      <c r="E23" s="159"/>
      <c r="F23" s="160"/>
      <c r="G23" s="148">
        <f t="shared" si="0"/>
        <v>0</v>
      </c>
      <c r="H23" s="162"/>
      <c r="I23" s="162"/>
      <c r="J23" s="162"/>
      <c r="K23" s="162"/>
      <c r="L23" s="162"/>
      <c r="M23" s="162"/>
      <c r="N23" s="162"/>
      <c r="O23" s="162"/>
      <c r="P23" s="162"/>
      <c r="Q23" s="162"/>
    </row>
    <row r="24" spans="1:17" s="163" customFormat="1" ht="21.75" customHeight="1">
      <c r="A24" s="162"/>
      <c r="B24" s="162"/>
      <c r="C24" s="165" t="s">
        <v>116</v>
      </c>
      <c r="D24" s="159"/>
      <c r="E24" s="159"/>
      <c r="F24" s="160"/>
      <c r="G24" s="148">
        <f t="shared" si="0"/>
        <v>0</v>
      </c>
      <c r="H24" s="162"/>
      <c r="I24" s="162"/>
      <c r="J24" s="162"/>
      <c r="K24" s="162"/>
      <c r="L24" s="162"/>
      <c r="M24" s="162"/>
      <c r="N24" s="162"/>
      <c r="O24" s="162"/>
      <c r="P24" s="162"/>
      <c r="Q24" s="162"/>
    </row>
    <row r="25" spans="3:17" s="149" customFormat="1" ht="19.5" customHeight="1">
      <c r="C25" s="145" t="s">
        <v>117</v>
      </c>
      <c r="D25" s="146">
        <f>(D6+D7+D8+D9+D10+D17+D18+D23)</f>
        <v>1319602</v>
      </c>
      <c r="E25" s="146">
        <f>(E6+E7+E8+E9+E10+E14+E17)</f>
        <v>109068</v>
      </c>
      <c r="F25" s="146">
        <f>(F6+F7+F8+F9+F10+F14+F17)</f>
        <v>254629</v>
      </c>
      <c r="G25" s="148">
        <f t="shared" si="0"/>
        <v>1683299</v>
      </c>
      <c r="H25" s="144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3:17" s="149" customFormat="1" ht="19.5" customHeight="1">
      <c r="C26" s="14" t="s">
        <v>414</v>
      </c>
      <c r="D26" s="146">
        <v>13366</v>
      </c>
      <c r="E26" s="146"/>
      <c r="F26" s="147"/>
      <c r="G26" s="148">
        <f t="shared" si="0"/>
        <v>13366</v>
      </c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3:7" s="133" customFormat="1" ht="25.5" customHeight="1">
      <c r="C27" s="145" t="s">
        <v>488</v>
      </c>
      <c r="D27" s="166">
        <v>62607</v>
      </c>
      <c r="E27" s="167"/>
      <c r="F27" s="168"/>
      <c r="G27" s="148">
        <f t="shared" si="0"/>
        <v>62607</v>
      </c>
    </row>
    <row r="28" spans="3:7" s="133" customFormat="1" ht="25.5" customHeight="1">
      <c r="C28" s="145" t="s">
        <v>118</v>
      </c>
      <c r="D28" s="169">
        <f>SUM(D26:D27)</f>
        <v>75973</v>
      </c>
      <c r="E28" s="169"/>
      <c r="F28" s="170"/>
      <c r="G28" s="148">
        <f t="shared" si="0"/>
        <v>75973</v>
      </c>
    </row>
    <row r="29" spans="3:17" ht="25.5" customHeight="1">
      <c r="C29" s="171" t="s">
        <v>60</v>
      </c>
      <c r="D29" s="172">
        <f>(D25+D28)</f>
        <v>1395575</v>
      </c>
      <c r="E29" s="172">
        <f>(E25+E26+E27+E28)</f>
        <v>109068</v>
      </c>
      <c r="F29" s="172">
        <f>(F25+F26+F27+F28)</f>
        <v>254629</v>
      </c>
      <c r="G29" s="148">
        <f t="shared" si="0"/>
        <v>1759272</v>
      </c>
      <c r="H29" s="133"/>
      <c r="I29" s="133"/>
      <c r="J29" s="133"/>
      <c r="K29" s="133"/>
      <c r="L29" s="133"/>
      <c r="M29" s="133"/>
      <c r="N29" s="133"/>
      <c r="O29" s="133"/>
      <c r="P29" s="133"/>
      <c r="Q29" s="133"/>
    </row>
  </sheetData>
  <sheetProtection selectLockedCells="1" selectUnlockedCells="1"/>
  <mergeCells count="3">
    <mergeCell ref="C1:G1"/>
    <mergeCell ref="C2:G2"/>
    <mergeCell ref="C4:C5"/>
  </mergeCells>
  <printOptions horizontalCentered="1"/>
  <pageMargins left="0.39375" right="0" top="0.6298611111111112" bottom="0.31527777777777777" header="0.27569444444444446" footer="0.5118055555555555"/>
  <pageSetup horizontalDpi="300" verticalDpi="300" orientation="landscape" paperSize="9" scale="80" r:id="rId1"/>
  <headerFooter alignWithMargins="0">
    <oddHeader>&amp;L&amp;11 4. melléklet az........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X45"/>
  <sheetViews>
    <sheetView tabSelected="1" zoomScale="79" zoomScaleNormal="79" zoomScaleSheetLayoutView="79" zoomScalePageLayoutView="0" workbookViewId="0" topLeftCell="A13">
      <selection activeCell="C47" sqref="C47"/>
    </sheetView>
  </sheetViews>
  <sheetFormatPr defaultColWidth="9.00390625" defaultRowHeight="12.75"/>
  <cols>
    <col min="1" max="1" width="25.25390625" style="173" customWidth="1"/>
    <col min="2" max="2" width="16.375" style="173" customWidth="1"/>
    <col min="3" max="3" width="135.75390625" style="173" customWidth="1"/>
    <col min="4" max="4" width="14.875" style="173" customWidth="1"/>
    <col min="5" max="5" width="14.875" style="174" customWidth="1"/>
    <col min="6" max="6" width="14.125" style="173" customWidth="1"/>
    <col min="7" max="7" width="15.875" style="173" customWidth="1"/>
    <col min="8" max="8" width="18.75390625" style="173" customWidth="1"/>
    <col min="9" max="9" width="12.00390625" style="173" customWidth="1"/>
    <col min="10" max="10" width="16.75390625" style="173" customWidth="1"/>
    <col min="11" max="11" width="18.125" style="173" customWidth="1"/>
    <col min="12" max="12" width="15.25390625" style="173" customWidth="1"/>
    <col min="13" max="13" width="12.25390625" style="173" customWidth="1"/>
    <col min="14" max="14" width="14.875" style="173" customWidth="1"/>
    <col min="15" max="16" width="19.125" style="173" customWidth="1"/>
    <col min="17" max="17" width="18.375" style="173" customWidth="1"/>
    <col min="18" max="18" width="29.875" style="173" customWidth="1"/>
    <col min="19" max="19" width="15.375" style="173" customWidth="1"/>
    <col min="20" max="16384" width="9.125" style="173" customWidth="1"/>
  </cols>
  <sheetData>
    <row r="2" spans="2:17" ht="20.25">
      <c r="B2" s="658" t="s">
        <v>448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175"/>
    </row>
    <row r="3" spans="2:17" ht="20.25">
      <c r="B3" s="175"/>
      <c r="C3" s="175"/>
      <c r="D3" s="175"/>
      <c r="E3" s="176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spans="2:17" ht="20.25">
      <c r="B4" s="175"/>
      <c r="C4" s="175"/>
      <c r="D4" s="175"/>
      <c r="E4" s="176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2:17" ht="20.25">
      <c r="B5" s="175"/>
      <c r="C5" s="175"/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</row>
    <row r="6" spans="14:18" ht="20.25">
      <c r="N6" s="177"/>
      <c r="O6" s="178"/>
      <c r="P6" s="178"/>
      <c r="Q6" s="178"/>
      <c r="R6" s="178" t="s">
        <v>119</v>
      </c>
    </row>
    <row r="7" spans="1:19" ht="21" customHeight="1">
      <c r="A7" s="659" t="s">
        <v>2</v>
      </c>
      <c r="B7" s="659"/>
      <c r="C7" s="659"/>
      <c r="D7" s="659"/>
      <c r="E7" s="660" t="s">
        <v>120</v>
      </c>
      <c r="F7" s="661" t="s">
        <v>121</v>
      </c>
      <c r="G7" s="662" t="s">
        <v>122</v>
      </c>
      <c r="H7" s="662"/>
      <c r="I7" s="662"/>
      <c r="J7" s="662"/>
      <c r="K7" s="662"/>
      <c r="L7" s="662"/>
      <c r="M7" s="663" t="s">
        <v>123</v>
      </c>
      <c r="N7" s="663"/>
      <c r="O7" s="663"/>
      <c r="P7" s="663"/>
      <c r="Q7" s="666" t="s">
        <v>73</v>
      </c>
      <c r="R7" s="666"/>
      <c r="S7" s="667" t="s">
        <v>419</v>
      </c>
    </row>
    <row r="8" spans="1:19" ht="21" customHeight="1">
      <c r="A8" s="659"/>
      <c r="B8" s="659"/>
      <c r="C8" s="659"/>
      <c r="D8" s="659"/>
      <c r="E8" s="660"/>
      <c r="F8" s="661"/>
      <c r="G8" s="664" t="s">
        <v>6</v>
      </c>
      <c r="H8" s="664" t="s">
        <v>124</v>
      </c>
      <c r="I8" s="664" t="s">
        <v>125</v>
      </c>
      <c r="J8" s="664" t="s">
        <v>62</v>
      </c>
      <c r="K8" s="664" t="s">
        <v>126</v>
      </c>
      <c r="L8" s="664" t="s">
        <v>23</v>
      </c>
      <c r="M8" s="668" t="s">
        <v>77</v>
      </c>
      <c r="N8" s="668" t="s">
        <v>75</v>
      </c>
      <c r="O8" s="664" t="s">
        <v>39</v>
      </c>
      <c r="P8" s="665" t="s">
        <v>43</v>
      </c>
      <c r="Q8" s="669" t="s">
        <v>488</v>
      </c>
      <c r="R8" s="670" t="s">
        <v>128</v>
      </c>
      <c r="S8" s="667"/>
    </row>
    <row r="9" spans="1:19" ht="58.5" customHeight="1">
      <c r="A9" s="659"/>
      <c r="B9" s="659"/>
      <c r="C9" s="659"/>
      <c r="D9" s="659"/>
      <c r="E9" s="660"/>
      <c r="F9" s="661"/>
      <c r="G9" s="664"/>
      <c r="H9" s="664"/>
      <c r="I9" s="664"/>
      <c r="J9" s="664"/>
      <c r="K9" s="664"/>
      <c r="L9" s="664"/>
      <c r="M9" s="668"/>
      <c r="N9" s="668"/>
      <c r="O9" s="664"/>
      <c r="P9" s="665"/>
      <c r="Q9" s="669"/>
      <c r="R9" s="670"/>
      <c r="S9" s="667"/>
    </row>
    <row r="10" spans="1:24" ht="20.25">
      <c r="A10" s="179" t="s">
        <v>129</v>
      </c>
      <c r="B10" s="180" t="s">
        <v>130</v>
      </c>
      <c r="C10" s="181" t="s">
        <v>131</v>
      </c>
      <c r="D10" s="182" t="s">
        <v>3</v>
      </c>
      <c r="E10" s="183">
        <v>14160</v>
      </c>
      <c r="F10" s="184">
        <f>(G10+H10+I10+J10+K10+L10+M10+N10+O10+P10+Q10+R10)</f>
        <v>158216</v>
      </c>
      <c r="G10" s="185">
        <v>61790</v>
      </c>
      <c r="H10" s="185">
        <v>8263</v>
      </c>
      <c r="I10" s="185">
        <v>27563</v>
      </c>
      <c r="J10" s="185"/>
      <c r="K10" s="185"/>
      <c r="L10" s="185">
        <v>35000</v>
      </c>
      <c r="M10" s="185"/>
      <c r="N10" s="185">
        <v>25600</v>
      </c>
      <c r="O10" s="185"/>
      <c r="P10" s="185">
        <v>0</v>
      </c>
      <c r="Q10" s="185"/>
      <c r="R10" s="186"/>
      <c r="S10" s="187"/>
      <c r="T10" s="188"/>
      <c r="U10" s="188"/>
      <c r="V10" s="188"/>
      <c r="W10" s="188"/>
      <c r="X10" s="188"/>
    </row>
    <row r="11" spans="1:24" ht="20.25">
      <c r="A11" s="179" t="s">
        <v>132</v>
      </c>
      <c r="B11" s="180" t="s">
        <v>133</v>
      </c>
      <c r="C11" s="181" t="s">
        <v>134</v>
      </c>
      <c r="D11" s="189" t="s">
        <v>3</v>
      </c>
      <c r="E11" s="190">
        <v>1000</v>
      </c>
      <c r="F11" s="184">
        <f aca="true" t="shared" si="0" ref="F11:F37">(G11+H11+I11+J11+K11+L11+M11+N11+O11+P11+Q11+R11)</f>
        <v>8406</v>
      </c>
      <c r="G11" s="185">
        <v>0</v>
      </c>
      <c r="H11" s="185">
        <v>0</v>
      </c>
      <c r="I11" s="185">
        <v>3406</v>
      </c>
      <c r="J11" s="185"/>
      <c r="K11" s="185"/>
      <c r="L11" s="185"/>
      <c r="M11" s="185"/>
      <c r="N11" s="185">
        <v>5000</v>
      </c>
      <c r="O11" s="185"/>
      <c r="P11" s="185"/>
      <c r="Q11" s="185"/>
      <c r="R11" s="186"/>
      <c r="S11" s="187"/>
      <c r="T11" s="188"/>
      <c r="U11" s="188"/>
      <c r="V11" s="188"/>
      <c r="W11" s="188"/>
      <c r="X11" s="188"/>
    </row>
    <row r="12" spans="1:24" s="174" customFormat="1" ht="20.25">
      <c r="A12" s="553" t="s">
        <v>132</v>
      </c>
      <c r="B12" s="192" t="s">
        <v>135</v>
      </c>
      <c r="C12" s="554" t="s">
        <v>420</v>
      </c>
      <c r="D12" s="555" t="s">
        <v>3</v>
      </c>
      <c r="E12" s="190"/>
      <c r="F12" s="556">
        <f t="shared" si="0"/>
        <v>111548</v>
      </c>
      <c r="G12" s="557"/>
      <c r="H12" s="557"/>
      <c r="I12" s="557"/>
      <c r="J12" s="557"/>
      <c r="K12" s="557"/>
      <c r="L12" s="557"/>
      <c r="M12" s="557"/>
      <c r="N12" s="557">
        <v>111548</v>
      </c>
      <c r="O12" s="557"/>
      <c r="P12" s="557"/>
      <c r="Q12" s="557"/>
      <c r="R12" s="558"/>
      <c r="S12" s="559"/>
      <c r="T12" s="560"/>
      <c r="U12" s="560"/>
      <c r="V12" s="560"/>
      <c r="W12" s="560"/>
      <c r="X12" s="560"/>
    </row>
    <row r="13" spans="1:24" ht="20.25">
      <c r="A13" s="179" t="s">
        <v>136</v>
      </c>
      <c r="B13" s="180" t="s">
        <v>137</v>
      </c>
      <c r="C13" s="181" t="s">
        <v>138</v>
      </c>
      <c r="D13" s="189" t="s">
        <v>3</v>
      </c>
      <c r="E13" s="190"/>
      <c r="F13" s="184">
        <f t="shared" si="0"/>
        <v>12342</v>
      </c>
      <c r="G13" s="191">
        <v>245</v>
      </c>
      <c r="H13" s="191">
        <v>32</v>
      </c>
      <c r="I13" s="191">
        <v>12065</v>
      </c>
      <c r="J13" s="191"/>
      <c r="K13" s="191"/>
      <c r="L13" s="191"/>
      <c r="M13" s="191"/>
      <c r="N13" s="191"/>
      <c r="O13" s="191"/>
      <c r="P13" s="191"/>
      <c r="Q13" s="191"/>
      <c r="R13" s="186"/>
      <c r="S13" s="187"/>
      <c r="T13" s="188"/>
      <c r="U13" s="188"/>
      <c r="V13" s="188"/>
      <c r="W13" s="188"/>
      <c r="X13" s="188"/>
    </row>
    <row r="14" spans="1:24" ht="20.25">
      <c r="A14" s="179" t="s">
        <v>129</v>
      </c>
      <c r="B14" s="180" t="s">
        <v>139</v>
      </c>
      <c r="C14" s="181" t="s">
        <v>140</v>
      </c>
      <c r="D14" s="189" t="s">
        <v>3</v>
      </c>
      <c r="E14" s="190">
        <v>392479</v>
      </c>
      <c r="F14" s="184">
        <f>(G14+H14+I14+J14+K14+L14+M14+N14+O14+P14+Q14+R14+S14)</f>
        <v>13366</v>
      </c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6"/>
      <c r="S14" s="187">
        <v>13366</v>
      </c>
      <c r="T14" s="188"/>
      <c r="U14" s="188"/>
      <c r="V14" s="188"/>
      <c r="W14" s="188"/>
      <c r="X14" s="188"/>
    </row>
    <row r="15" spans="1:24" ht="20.25">
      <c r="A15" s="179" t="s">
        <v>129</v>
      </c>
      <c r="B15" s="180" t="s">
        <v>400</v>
      </c>
      <c r="C15" s="181" t="s">
        <v>401</v>
      </c>
      <c r="D15" s="189" t="s">
        <v>3</v>
      </c>
      <c r="E15" s="190"/>
      <c r="F15" s="184">
        <f t="shared" si="0"/>
        <v>39702</v>
      </c>
      <c r="G15" s="185"/>
      <c r="H15" s="185"/>
      <c r="I15" s="185"/>
      <c r="J15" s="185">
        <v>39702</v>
      </c>
      <c r="K15" s="185"/>
      <c r="L15" s="185"/>
      <c r="M15" s="185"/>
      <c r="N15" s="185"/>
      <c r="O15" s="185"/>
      <c r="P15" s="185"/>
      <c r="Q15" s="185"/>
      <c r="R15" s="186"/>
      <c r="S15" s="187"/>
      <c r="T15" s="188"/>
      <c r="U15" s="188"/>
      <c r="V15" s="188"/>
      <c r="W15" s="188"/>
      <c r="X15" s="188"/>
    </row>
    <row r="16" spans="1:24" ht="20.25">
      <c r="A16" s="179" t="s">
        <v>129</v>
      </c>
      <c r="B16" s="180" t="s">
        <v>141</v>
      </c>
      <c r="C16" s="181" t="s">
        <v>142</v>
      </c>
      <c r="D16" s="189" t="s">
        <v>3</v>
      </c>
      <c r="E16" s="190">
        <v>968000</v>
      </c>
      <c r="F16" s="184">
        <f t="shared" si="0"/>
        <v>374897</v>
      </c>
      <c r="G16" s="191"/>
      <c r="H16" s="191"/>
      <c r="I16" s="191"/>
      <c r="J16" s="191">
        <v>13000</v>
      </c>
      <c r="K16" s="191"/>
      <c r="L16" s="191"/>
      <c r="M16" s="191"/>
      <c r="N16" s="191"/>
      <c r="O16" s="191"/>
      <c r="P16" s="191"/>
      <c r="Q16" s="191"/>
      <c r="R16" s="185">
        <v>361897</v>
      </c>
      <c r="S16" s="187"/>
      <c r="T16" s="188"/>
      <c r="U16" s="188"/>
      <c r="V16" s="188"/>
      <c r="W16" s="188"/>
      <c r="X16" s="188"/>
    </row>
    <row r="17" spans="1:24" ht="20.25">
      <c r="A17" s="179" t="s">
        <v>132</v>
      </c>
      <c r="B17" s="180" t="s">
        <v>143</v>
      </c>
      <c r="C17" s="181" t="s">
        <v>144</v>
      </c>
      <c r="D17" s="189" t="s">
        <v>3</v>
      </c>
      <c r="E17" s="190">
        <v>39953</v>
      </c>
      <c r="F17" s="184">
        <f t="shared" si="0"/>
        <v>494017</v>
      </c>
      <c r="G17" s="185"/>
      <c r="H17" s="185"/>
      <c r="I17" s="185">
        <v>5318</v>
      </c>
      <c r="J17" s="185"/>
      <c r="K17" s="184"/>
      <c r="L17" s="184"/>
      <c r="M17" s="185">
        <v>97525</v>
      </c>
      <c r="N17" s="185">
        <v>391174</v>
      </c>
      <c r="O17" s="185"/>
      <c r="P17" s="185"/>
      <c r="Q17" s="185"/>
      <c r="R17" s="186"/>
      <c r="S17" s="187"/>
      <c r="T17" s="188"/>
      <c r="U17" s="188"/>
      <c r="V17" s="188"/>
      <c r="W17" s="188"/>
      <c r="X17" s="188"/>
    </row>
    <row r="18" spans="1:19" ht="20.25">
      <c r="A18" s="179" t="s">
        <v>132</v>
      </c>
      <c r="B18" s="180" t="s">
        <v>145</v>
      </c>
      <c r="C18" s="181" t="s">
        <v>146</v>
      </c>
      <c r="D18" s="189" t="s">
        <v>3</v>
      </c>
      <c r="E18" s="190"/>
      <c r="F18" s="184">
        <f t="shared" si="0"/>
        <v>2000</v>
      </c>
      <c r="G18" s="185"/>
      <c r="H18" s="185"/>
      <c r="I18" s="185"/>
      <c r="J18" s="185"/>
      <c r="K18" s="185"/>
      <c r="L18" s="185"/>
      <c r="M18" s="185"/>
      <c r="N18" s="185">
        <v>2000</v>
      </c>
      <c r="O18" s="185"/>
      <c r="P18" s="185"/>
      <c r="Q18" s="185"/>
      <c r="R18" s="186"/>
      <c r="S18" s="187"/>
    </row>
    <row r="19" spans="1:19" ht="20.25">
      <c r="A19" s="179" t="s">
        <v>132</v>
      </c>
      <c r="B19" s="180" t="s">
        <v>147</v>
      </c>
      <c r="C19" s="189" t="s">
        <v>148</v>
      </c>
      <c r="D19" s="189" t="s">
        <v>3</v>
      </c>
      <c r="E19" s="190">
        <v>0</v>
      </c>
      <c r="F19" s="184">
        <f t="shared" si="0"/>
        <v>196</v>
      </c>
      <c r="G19" s="185"/>
      <c r="H19" s="185"/>
      <c r="I19" s="185">
        <v>196</v>
      </c>
      <c r="J19" s="185"/>
      <c r="K19" s="185"/>
      <c r="L19" s="185"/>
      <c r="M19" s="185"/>
      <c r="N19" s="185"/>
      <c r="O19" s="185"/>
      <c r="P19" s="185"/>
      <c r="Q19" s="185"/>
      <c r="R19" s="186"/>
      <c r="S19" s="187"/>
    </row>
    <row r="20" spans="1:24" ht="20.25">
      <c r="A20" s="179" t="s">
        <v>132</v>
      </c>
      <c r="B20" s="180" t="s">
        <v>149</v>
      </c>
      <c r="C20" s="181" t="s">
        <v>150</v>
      </c>
      <c r="D20" s="189" t="s">
        <v>3</v>
      </c>
      <c r="E20" s="190"/>
      <c r="F20" s="184">
        <f t="shared" si="0"/>
        <v>20320</v>
      </c>
      <c r="G20" s="191"/>
      <c r="H20" s="191"/>
      <c r="I20" s="191">
        <v>20320</v>
      </c>
      <c r="J20" s="191"/>
      <c r="K20" s="191"/>
      <c r="L20" s="191"/>
      <c r="M20" s="191"/>
      <c r="N20" s="191"/>
      <c r="O20" s="193"/>
      <c r="P20" s="191"/>
      <c r="Q20" s="191"/>
      <c r="R20" s="186"/>
      <c r="S20" s="187"/>
      <c r="T20" s="188"/>
      <c r="U20" s="188"/>
      <c r="V20" s="188"/>
      <c r="W20" s="188"/>
      <c r="X20" s="188"/>
    </row>
    <row r="21" spans="1:24" ht="20.25">
      <c r="A21" s="179" t="s">
        <v>132</v>
      </c>
      <c r="B21" s="180" t="s">
        <v>151</v>
      </c>
      <c r="C21" s="181" t="s">
        <v>152</v>
      </c>
      <c r="D21" s="189" t="s">
        <v>3</v>
      </c>
      <c r="E21" s="190"/>
      <c r="F21" s="184">
        <f t="shared" si="0"/>
        <v>6350</v>
      </c>
      <c r="G21" s="185"/>
      <c r="H21" s="185"/>
      <c r="I21" s="185">
        <v>6350</v>
      </c>
      <c r="J21" s="185"/>
      <c r="K21" s="185"/>
      <c r="L21" s="185"/>
      <c r="M21" s="185"/>
      <c r="N21" s="185"/>
      <c r="O21" s="185"/>
      <c r="P21" s="185"/>
      <c r="Q21" s="185"/>
      <c r="R21" s="186"/>
      <c r="S21" s="187"/>
      <c r="T21" s="188"/>
      <c r="U21" s="188"/>
      <c r="V21" s="188"/>
      <c r="W21" s="188"/>
      <c r="X21" s="188"/>
    </row>
    <row r="22" spans="1:24" ht="20.25">
      <c r="A22" s="179" t="s">
        <v>132</v>
      </c>
      <c r="B22" s="180" t="s">
        <v>153</v>
      </c>
      <c r="C22" s="181" t="s">
        <v>154</v>
      </c>
      <c r="D22" s="189" t="s">
        <v>3</v>
      </c>
      <c r="E22" s="190"/>
      <c r="F22" s="184">
        <f t="shared" si="0"/>
        <v>22405</v>
      </c>
      <c r="G22" s="191">
        <v>2980</v>
      </c>
      <c r="H22" s="191">
        <v>402</v>
      </c>
      <c r="I22" s="191">
        <v>16828</v>
      </c>
      <c r="J22" s="191"/>
      <c r="K22" s="191"/>
      <c r="L22" s="191"/>
      <c r="M22" s="191">
        <v>0</v>
      </c>
      <c r="N22" s="191">
        <v>2195</v>
      </c>
      <c r="O22" s="191"/>
      <c r="P22" s="191"/>
      <c r="Q22" s="191"/>
      <c r="R22" s="186"/>
      <c r="S22" s="187"/>
      <c r="T22" s="188"/>
      <c r="U22" s="188"/>
      <c r="V22" s="188"/>
      <c r="W22" s="188"/>
      <c r="X22" s="188"/>
    </row>
    <row r="23" spans="1:24" ht="20.25">
      <c r="A23" s="179" t="s">
        <v>132</v>
      </c>
      <c r="B23" s="192" t="s">
        <v>155</v>
      </c>
      <c r="C23" s="181" t="s">
        <v>156</v>
      </c>
      <c r="D23" s="189" t="s">
        <v>3</v>
      </c>
      <c r="E23" s="190">
        <v>19800</v>
      </c>
      <c r="F23" s="184">
        <f t="shared" si="0"/>
        <v>25425</v>
      </c>
      <c r="G23" s="191">
        <v>18460</v>
      </c>
      <c r="H23" s="191">
        <v>2465</v>
      </c>
      <c r="I23" s="191">
        <v>4000</v>
      </c>
      <c r="J23" s="191">
        <v>0</v>
      </c>
      <c r="K23" s="191"/>
      <c r="L23" s="191"/>
      <c r="M23" s="191"/>
      <c r="N23" s="191">
        <v>500</v>
      </c>
      <c r="O23" s="193"/>
      <c r="P23" s="191"/>
      <c r="Q23" s="191"/>
      <c r="R23" s="186"/>
      <c r="S23" s="187"/>
      <c r="T23" s="188"/>
      <c r="U23" s="188"/>
      <c r="V23" s="188"/>
      <c r="W23" s="188"/>
      <c r="X23" s="188"/>
    </row>
    <row r="24" spans="1:24" ht="20.25">
      <c r="A24" s="179" t="s">
        <v>132</v>
      </c>
      <c r="B24" s="192" t="s">
        <v>157</v>
      </c>
      <c r="C24" s="181" t="s">
        <v>158</v>
      </c>
      <c r="D24" s="189" t="s">
        <v>3</v>
      </c>
      <c r="E24" s="190"/>
      <c r="F24" s="184">
        <f t="shared" si="0"/>
        <v>2466</v>
      </c>
      <c r="G24" s="191">
        <v>1222</v>
      </c>
      <c r="H24" s="191">
        <v>164</v>
      </c>
      <c r="I24" s="191">
        <v>1080</v>
      </c>
      <c r="J24" s="191"/>
      <c r="K24" s="191"/>
      <c r="L24" s="191"/>
      <c r="M24" s="191"/>
      <c r="N24" s="191">
        <v>0</v>
      </c>
      <c r="O24" s="191"/>
      <c r="P24" s="191"/>
      <c r="Q24" s="191"/>
      <c r="R24" s="186"/>
      <c r="S24" s="187"/>
      <c r="T24" s="188"/>
      <c r="U24" s="188"/>
      <c r="V24" s="188"/>
      <c r="W24" s="188"/>
      <c r="X24" s="188"/>
    </row>
    <row r="25" spans="1:24" ht="20.25">
      <c r="A25" s="179" t="s">
        <v>132</v>
      </c>
      <c r="B25" s="192" t="s">
        <v>159</v>
      </c>
      <c r="C25" s="181" t="s">
        <v>160</v>
      </c>
      <c r="D25" s="189" t="s">
        <v>3</v>
      </c>
      <c r="E25" s="190"/>
      <c r="F25" s="184">
        <f t="shared" si="0"/>
        <v>19988</v>
      </c>
      <c r="G25" s="191">
        <v>10195</v>
      </c>
      <c r="H25" s="191">
        <v>1361</v>
      </c>
      <c r="I25" s="191">
        <v>2832</v>
      </c>
      <c r="J25" s="191"/>
      <c r="K25" s="191"/>
      <c r="L25" s="191"/>
      <c r="M25" s="191"/>
      <c r="N25" s="191">
        <v>5600</v>
      </c>
      <c r="O25" s="193"/>
      <c r="P25" s="191"/>
      <c r="Q25" s="191"/>
      <c r="R25" s="186"/>
      <c r="S25" s="187"/>
      <c r="T25" s="188"/>
      <c r="U25" s="188"/>
      <c r="V25" s="188"/>
      <c r="W25" s="188"/>
      <c r="X25" s="188"/>
    </row>
    <row r="26" spans="1:24" ht="20.25">
      <c r="A26" s="179" t="s">
        <v>132</v>
      </c>
      <c r="B26" s="180" t="s">
        <v>161</v>
      </c>
      <c r="C26" s="181" t="s">
        <v>162</v>
      </c>
      <c r="D26" s="189" t="s">
        <v>3</v>
      </c>
      <c r="E26" s="190">
        <v>5000</v>
      </c>
      <c r="F26" s="184">
        <f t="shared" si="0"/>
        <v>37590</v>
      </c>
      <c r="G26" s="191">
        <v>7868</v>
      </c>
      <c r="H26" s="191">
        <v>1081</v>
      </c>
      <c r="I26" s="191">
        <v>11748</v>
      </c>
      <c r="J26" s="191">
        <v>12</v>
      </c>
      <c r="K26" s="191"/>
      <c r="L26" s="191"/>
      <c r="M26" s="191">
        <v>16000</v>
      </c>
      <c r="N26" s="191">
        <v>881</v>
      </c>
      <c r="O26" s="191"/>
      <c r="P26" s="191"/>
      <c r="Q26" s="191"/>
      <c r="R26" s="186"/>
      <c r="S26" s="187"/>
      <c r="T26" s="188"/>
      <c r="U26" s="188"/>
      <c r="V26" s="188"/>
      <c r="W26" s="188"/>
      <c r="X26" s="188"/>
    </row>
    <row r="27" spans="1:24" s="174" customFormat="1" ht="20.25">
      <c r="A27" s="553" t="s">
        <v>132</v>
      </c>
      <c r="B27" s="561" t="s">
        <v>163</v>
      </c>
      <c r="C27" s="562" t="s">
        <v>164</v>
      </c>
      <c r="D27" s="555" t="s">
        <v>3</v>
      </c>
      <c r="E27" s="190"/>
      <c r="F27" s="556">
        <f t="shared" si="0"/>
        <v>0</v>
      </c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58"/>
      <c r="S27" s="559"/>
      <c r="T27" s="560"/>
      <c r="U27" s="560"/>
      <c r="V27" s="560"/>
      <c r="W27" s="560"/>
      <c r="X27" s="560"/>
    </row>
    <row r="28" spans="1:24" ht="20.25">
      <c r="A28" s="179" t="s">
        <v>132</v>
      </c>
      <c r="B28" s="194" t="s">
        <v>165</v>
      </c>
      <c r="C28" s="195" t="s">
        <v>166</v>
      </c>
      <c r="D28" s="189" t="s">
        <v>3</v>
      </c>
      <c r="E28" s="190">
        <v>5080</v>
      </c>
      <c r="F28" s="184">
        <f t="shared" si="0"/>
        <v>29387</v>
      </c>
      <c r="G28" s="191">
        <v>8063</v>
      </c>
      <c r="H28" s="191">
        <v>1099</v>
      </c>
      <c r="I28" s="191">
        <v>20225</v>
      </c>
      <c r="J28" s="191"/>
      <c r="K28" s="191"/>
      <c r="L28" s="191"/>
      <c r="M28" s="191"/>
      <c r="N28" s="191"/>
      <c r="O28" s="191"/>
      <c r="P28" s="191"/>
      <c r="Q28" s="191"/>
      <c r="R28" s="186"/>
      <c r="S28" s="187"/>
      <c r="T28" s="188"/>
      <c r="U28" s="188"/>
      <c r="V28" s="188"/>
      <c r="W28" s="188"/>
      <c r="X28" s="188"/>
    </row>
    <row r="29" spans="1:19" s="188" customFormat="1" ht="20.25">
      <c r="A29" s="179" t="s">
        <v>136</v>
      </c>
      <c r="B29" s="180" t="s">
        <v>167</v>
      </c>
      <c r="C29" s="181" t="s">
        <v>168</v>
      </c>
      <c r="D29" s="189" t="s">
        <v>3</v>
      </c>
      <c r="E29" s="190"/>
      <c r="F29" s="184">
        <f t="shared" si="0"/>
        <v>5000</v>
      </c>
      <c r="G29" s="185"/>
      <c r="H29" s="185"/>
      <c r="I29" s="185"/>
      <c r="J29" s="185">
        <v>5000</v>
      </c>
      <c r="K29" s="185"/>
      <c r="L29" s="185"/>
      <c r="M29" s="185"/>
      <c r="N29" s="185"/>
      <c r="O29" s="185"/>
      <c r="P29" s="185"/>
      <c r="Q29" s="185"/>
      <c r="R29" s="186"/>
      <c r="S29" s="187"/>
    </row>
    <row r="30" spans="1:19" s="188" customFormat="1" ht="20.25">
      <c r="A30" s="179" t="s">
        <v>132</v>
      </c>
      <c r="B30" s="180" t="s">
        <v>169</v>
      </c>
      <c r="C30" s="181" t="s">
        <v>170</v>
      </c>
      <c r="D30" s="189" t="s">
        <v>3</v>
      </c>
      <c r="E30" s="190"/>
      <c r="F30" s="184">
        <f t="shared" si="0"/>
        <v>3683</v>
      </c>
      <c r="G30" s="185"/>
      <c r="H30" s="185"/>
      <c r="I30" s="185">
        <v>3683</v>
      </c>
      <c r="J30" s="185"/>
      <c r="K30" s="185"/>
      <c r="L30" s="185"/>
      <c r="M30" s="185"/>
      <c r="N30" s="185">
        <v>0</v>
      </c>
      <c r="O30" s="185"/>
      <c r="P30" s="185"/>
      <c r="Q30" s="185"/>
      <c r="R30" s="186"/>
      <c r="S30" s="187"/>
    </row>
    <row r="31" spans="1:24" ht="20.25">
      <c r="A31" s="179" t="s">
        <v>132</v>
      </c>
      <c r="B31" s="180" t="s">
        <v>171</v>
      </c>
      <c r="C31" s="181" t="s">
        <v>172</v>
      </c>
      <c r="D31" s="189" t="s">
        <v>3</v>
      </c>
      <c r="E31" s="190"/>
      <c r="F31" s="184">
        <f t="shared" si="0"/>
        <v>51524</v>
      </c>
      <c r="G31" s="191"/>
      <c r="H31" s="191"/>
      <c r="I31" s="191">
        <v>1524</v>
      </c>
      <c r="J31" s="191"/>
      <c r="K31" s="191"/>
      <c r="L31" s="191"/>
      <c r="M31" s="191">
        <v>50000</v>
      </c>
      <c r="N31" s="191"/>
      <c r="O31" s="191"/>
      <c r="P31" s="191"/>
      <c r="Q31" s="191"/>
      <c r="R31" s="186"/>
      <c r="S31" s="187"/>
      <c r="T31" s="188"/>
      <c r="U31" s="188"/>
      <c r="V31" s="188"/>
      <c r="W31" s="188"/>
      <c r="X31" s="188"/>
    </row>
    <row r="32" spans="1:24" ht="20.25">
      <c r="A32" s="179" t="s">
        <v>132</v>
      </c>
      <c r="B32" s="180" t="s">
        <v>193</v>
      </c>
      <c r="C32" s="181" t="s">
        <v>404</v>
      </c>
      <c r="D32" s="189" t="s">
        <v>3</v>
      </c>
      <c r="E32" s="190">
        <v>65000</v>
      </c>
      <c r="F32" s="184">
        <f t="shared" si="0"/>
        <v>236000</v>
      </c>
      <c r="G32" s="191"/>
      <c r="H32" s="191"/>
      <c r="I32" s="191">
        <v>740</v>
      </c>
      <c r="J32" s="191"/>
      <c r="K32" s="191"/>
      <c r="L32" s="191"/>
      <c r="M32" s="191"/>
      <c r="N32" s="191">
        <v>235260</v>
      </c>
      <c r="O32" s="191"/>
      <c r="P32" s="191"/>
      <c r="Q32" s="191"/>
      <c r="R32" s="186"/>
      <c r="S32" s="187"/>
      <c r="T32" s="188"/>
      <c r="U32" s="188"/>
      <c r="V32" s="188"/>
      <c r="W32" s="188"/>
      <c r="X32" s="188"/>
    </row>
    <row r="33" spans="1:24" ht="20.25">
      <c r="A33" s="179" t="s">
        <v>132</v>
      </c>
      <c r="B33" s="180" t="s">
        <v>173</v>
      </c>
      <c r="C33" s="181" t="s">
        <v>174</v>
      </c>
      <c r="D33" s="189" t="s">
        <v>3</v>
      </c>
      <c r="E33" s="190"/>
      <c r="F33" s="184">
        <f t="shared" si="0"/>
        <v>1905</v>
      </c>
      <c r="G33" s="191"/>
      <c r="H33" s="191"/>
      <c r="I33" s="191">
        <v>1905</v>
      </c>
      <c r="J33" s="191"/>
      <c r="K33" s="191"/>
      <c r="L33" s="191"/>
      <c r="M33" s="191"/>
      <c r="N33" s="191"/>
      <c r="O33" s="191"/>
      <c r="P33" s="191"/>
      <c r="Q33" s="191"/>
      <c r="R33" s="186"/>
      <c r="S33" s="187"/>
      <c r="T33" s="188"/>
      <c r="U33" s="188"/>
      <c r="V33" s="188"/>
      <c r="W33" s="188"/>
      <c r="X33" s="188"/>
    </row>
    <row r="34" spans="1:24" ht="20.25">
      <c r="A34" s="179" t="s">
        <v>132</v>
      </c>
      <c r="B34" s="180" t="s">
        <v>405</v>
      </c>
      <c r="C34" s="181" t="s">
        <v>406</v>
      </c>
      <c r="D34" s="189" t="s">
        <v>3</v>
      </c>
      <c r="E34" s="190"/>
      <c r="F34" s="184">
        <f t="shared" si="0"/>
        <v>3366</v>
      </c>
      <c r="G34" s="191"/>
      <c r="H34" s="191"/>
      <c r="I34" s="191">
        <v>3366</v>
      </c>
      <c r="J34" s="191"/>
      <c r="K34" s="191"/>
      <c r="L34" s="191"/>
      <c r="M34" s="191"/>
      <c r="N34" s="191"/>
      <c r="O34" s="191"/>
      <c r="P34" s="191"/>
      <c r="Q34" s="191"/>
      <c r="R34" s="186"/>
      <c r="S34" s="187"/>
      <c r="T34" s="188"/>
      <c r="U34" s="188"/>
      <c r="V34" s="188"/>
      <c r="W34" s="188"/>
      <c r="X34" s="188"/>
    </row>
    <row r="35" spans="1:24" ht="20.25">
      <c r="A35" s="179" t="s">
        <v>132</v>
      </c>
      <c r="B35" s="180" t="s">
        <v>402</v>
      </c>
      <c r="C35" s="181" t="s">
        <v>403</v>
      </c>
      <c r="D35" s="189" t="s">
        <v>3</v>
      </c>
      <c r="E35" s="190"/>
      <c r="F35" s="184">
        <f t="shared" si="0"/>
        <v>9686</v>
      </c>
      <c r="G35" s="191">
        <v>6983</v>
      </c>
      <c r="H35" s="191">
        <v>938</v>
      </c>
      <c r="I35" s="191">
        <v>1765</v>
      </c>
      <c r="J35" s="191"/>
      <c r="K35" s="191"/>
      <c r="L35" s="191"/>
      <c r="M35" s="191"/>
      <c r="N35" s="191"/>
      <c r="O35" s="191"/>
      <c r="P35" s="191"/>
      <c r="Q35" s="191"/>
      <c r="R35" s="186"/>
      <c r="S35" s="187"/>
      <c r="T35" s="188"/>
      <c r="U35" s="188"/>
      <c r="V35" s="188"/>
      <c r="W35" s="188"/>
      <c r="X35" s="188"/>
    </row>
    <row r="36" spans="1:24" ht="20.25">
      <c r="A36" s="179" t="s">
        <v>132</v>
      </c>
      <c r="B36" s="180" t="s">
        <v>175</v>
      </c>
      <c r="C36" s="181" t="s">
        <v>176</v>
      </c>
      <c r="D36" s="189" t="s">
        <v>3</v>
      </c>
      <c r="E36" s="190"/>
      <c r="F36" s="184">
        <f t="shared" si="0"/>
        <v>5080</v>
      </c>
      <c r="G36" s="191"/>
      <c r="H36" s="191"/>
      <c r="I36" s="191"/>
      <c r="J36" s="191"/>
      <c r="K36" s="191">
        <v>5080</v>
      </c>
      <c r="L36" s="191"/>
      <c r="M36" s="191"/>
      <c r="N36" s="191"/>
      <c r="O36" s="191"/>
      <c r="P36" s="191"/>
      <c r="Q36" s="191"/>
      <c r="R36" s="186"/>
      <c r="S36" s="187"/>
      <c r="T36" s="188"/>
      <c r="U36" s="188"/>
      <c r="V36" s="188"/>
      <c r="W36" s="188"/>
      <c r="X36" s="188"/>
    </row>
    <row r="37" spans="1:24" ht="20.25">
      <c r="A37" s="179" t="s">
        <v>132</v>
      </c>
      <c r="B37" s="641" t="s">
        <v>501</v>
      </c>
      <c r="C37" s="181" t="s">
        <v>502</v>
      </c>
      <c r="D37" s="189" t="s">
        <v>3</v>
      </c>
      <c r="E37" s="190">
        <v>60000</v>
      </c>
      <c r="F37" s="184">
        <f t="shared" si="0"/>
        <v>62607</v>
      </c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>
        <v>62607</v>
      </c>
      <c r="R37" s="186"/>
      <c r="S37" s="187"/>
      <c r="T37" s="188"/>
      <c r="U37" s="188"/>
      <c r="V37" s="188"/>
      <c r="W37" s="188"/>
      <c r="X37" s="188"/>
    </row>
    <row r="38" spans="1:24" ht="20.25">
      <c r="A38" s="179" t="s">
        <v>132</v>
      </c>
      <c r="B38" s="180" t="s">
        <v>177</v>
      </c>
      <c r="C38" s="181" t="s">
        <v>178</v>
      </c>
      <c r="D38" s="189" t="s">
        <v>3</v>
      </c>
      <c r="E38" s="190">
        <v>187000</v>
      </c>
      <c r="F38" s="184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86"/>
      <c r="S38" s="187"/>
      <c r="T38" s="188"/>
      <c r="U38" s="188"/>
      <c r="V38" s="188"/>
      <c r="W38" s="188"/>
      <c r="X38" s="188"/>
    </row>
    <row r="39" spans="1:24" s="174" customFormat="1" ht="20.25">
      <c r="A39" s="553"/>
      <c r="B39" s="671" t="s">
        <v>74</v>
      </c>
      <c r="C39" s="671"/>
      <c r="D39" s="564" t="s">
        <v>3</v>
      </c>
      <c r="E39" s="197">
        <f>SUM(E10:E38)</f>
        <v>1757472</v>
      </c>
      <c r="F39" s="556">
        <f>SUM(F10:F37)</f>
        <v>1757472</v>
      </c>
      <c r="G39" s="556">
        <f aca="true" t="shared" si="1" ref="G39:S39">SUM(G10:G37)</f>
        <v>117806</v>
      </c>
      <c r="H39" s="556">
        <f t="shared" si="1"/>
        <v>15805</v>
      </c>
      <c r="I39" s="556">
        <f t="shared" si="1"/>
        <v>144914</v>
      </c>
      <c r="J39" s="556">
        <f t="shared" si="1"/>
        <v>57714</v>
      </c>
      <c r="K39" s="556">
        <f t="shared" si="1"/>
        <v>5080</v>
      </c>
      <c r="L39" s="556">
        <f t="shared" si="1"/>
        <v>35000</v>
      </c>
      <c r="M39" s="556">
        <f t="shared" si="1"/>
        <v>163525</v>
      </c>
      <c r="N39" s="556">
        <f t="shared" si="1"/>
        <v>779758</v>
      </c>
      <c r="O39" s="556">
        <f t="shared" si="1"/>
        <v>0</v>
      </c>
      <c r="P39" s="556">
        <f t="shared" si="1"/>
        <v>0</v>
      </c>
      <c r="Q39" s="556">
        <f t="shared" si="1"/>
        <v>62607</v>
      </c>
      <c r="R39" s="556">
        <f t="shared" si="1"/>
        <v>361897</v>
      </c>
      <c r="S39" s="556">
        <f t="shared" si="1"/>
        <v>13366</v>
      </c>
      <c r="T39" s="560"/>
      <c r="U39" s="560"/>
      <c r="V39" s="560"/>
      <c r="W39" s="560"/>
      <c r="X39" s="560"/>
    </row>
    <row r="40" spans="1:24" ht="20.25">
      <c r="A40" s="179"/>
      <c r="B40" s="196"/>
      <c r="C40" s="196"/>
      <c r="D40" s="196"/>
      <c r="E40" s="197"/>
      <c r="F40" s="184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87"/>
      <c r="T40" s="188"/>
      <c r="U40" s="188"/>
      <c r="V40" s="188"/>
      <c r="W40" s="188"/>
      <c r="X40" s="188"/>
    </row>
    <row r="41" spans="1:24" ht="20.25">
      <c r="A41" s="179"/>
      <c r="B41" s="672" t="s">
        <v>179</v>
      </c>
      <c r="C41" s="672"/>
      <c r="D41" s="196" t="s">
        <v>3</v>
      </c>
      <c r="E41" s="197">
        <f>(E11+E18+E19+E22+E23+E24+E25+E26+E27+E28+E38+E17+E32+E37)</f>
        <v>382833</v>
      </c>
      <c r="F41" s="198">
        <f>(F11+F17+F34+F32+F18+F19+F20+F21+F22+F23+F24+F25+F26+F27+F28+F31+F36+F30+F33+F12+F35+F37)</f>
        <v>1153949</v>
      </c>
      <c r="G41" s="198">
        <f aca="true" t="shared" si="2" ref="G41:S41">(G11+G17+G34+G32+G18+G19+G20+G21+G22+G23+G24+G25+G26+G27+G28+G31+G36+G30+G33+G12+G35)</f>
        <v>55771</v>
      </c>
      <c r="H41" s="198">
        <f t="shared" si="2"/>
        <v>7510</v>
      </c>
      <c r="I41" s="198">
        <f t="shared" si="2"/>
        <v>105286</v>
      </c>
      <c r="J41" s="198">
        <f t="shared" si="2"/>
        <v>12</v>
      </c>
      <c r="K41" s="198">
        <f t="shared" si="2"/>
        <v>5080</v>
      </c>
      <c r="L41" s="198">
        <f t="shared" si="2"/>
        <v>0</v>
      </c>
      <c r="M41" s="198">
        <f t="shared" si="2"/>
        <v>163525</v>
      </c>
      <c r="N41" s="198">
        <f t="shared" si="2"/>
        <v>754158</v>
      </c>
      <c r="O41" s="198">
        <f t="shared" si="2"/>
        <v>0</v>
      </c>
      <c r="P41" s="198">
        <f t="shared" si="2"/>
        <v>0</v>
      </c>
      <c r="Q41" s="198">
        <f t="shared" si="2"/>
        <v>0</v>
      </c>
      <c r="R41" s="198">
        <f t="shared" si="2"/>
        <v>0</v>
      </c>
      <c r="S41" s="198">
        <f t="shared" si="2"/>
        <v>0</v>
      </c>
      <c r="T41" s="188"/>
      <c r="U41" s="188"/>
      <c r="V41" s="188"/>
      <c r="W41" s="188"/>
      <c r="X41" s="188"/>
    </row>
    <row r="42" spans="1:24" ht="20.25">
      <c r="A42" s="179"/>
      <c r="B42" s="196"/>
      <c r="C42" s="196"/>
      <c r="D42" s="196"/>
      <c r="E42" s="197"/>
      <c r="F42" s="184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87"/>
      <c r="T42" s="188"/>
      <c r="U42" s="188"/>
      <c r="V42" s="188"/>
      <c r="W42" s="188"/>
      <c r="X42" s="188"/>
    </row>
    <row r="43" spans="1:24" ht="20.25">
      <c r="A43" s="179"/>
      <c r="B43" s="672" t="s">
        <v>180</v>
      </c>
      <c r="C43" s="672"/>
      <c r="D43" s="196" t="s">
        <v>3</v>
      </c>
      <c r="E43" s="197">
        <f aca="true" t="shared" si="3" ref="E43:S43">(E13+E29)</f>
        <v>0</v>
      </c>
      <c r="F43" s="198">
        <f>(F13+F29)</f>
        <v>17342</v>
      </c>
      <c r="G43" s="198">
        <f t="shared" si="3"/>
        <v>245</v>
      </c>
      <c r="H43" s="198">
        <f t="shared" si="3"/>
        <v>32</v>
      </c>
      <c r="I43" s="198">
        <f t="shared" si="3"/>
        <v>12065</v>
      </c>
      <c r="J43" s="198">
        <f t="shared" si="3"/>
        <v>5000</v>
      </c>
      <c r="K43" s="198">
        <f t="shared" si="3"/>
        <v>0</v>
      </c>
      <c r="L43" s="198">
        <f t="shared" si="3"/>
        <v>0</v>
      </c>
      <c r="M43" s="198">
        <f t="shared" si="3"/>
        <v>0</v>
      </c>
      <c r="N43" s="198">
        <f t="shared" si="3"/>
        <v>0</v>
      </c>
      <c r="O43" s="198">
        <f t="shared" si="3"/>
        <v>0</v>
      </c>
      <c r="P43" s="198">
        <f t="shared" si="3"/>
        <v>0</v>
      </c>
      <c r="Q43" s="198">
        <f t="shared" si="3"/>
        <v>0</v>
      </c>
      <c r="R43" s="198">
        <f t="shared" si="3"/>
        <v>0</v>
      </c>
      <c r="S43" s="199">
        <f t="shared" si="3"/>
        <v>0</v>
      </c>
      <c r="T43" s="188"/>
      <c r="U43" s="188"/>
      <c r="V43" s="188"/>
      <c r="W43" s="188"/>
      <c r="X43" s="188"/>
    </row>
    <row r="44" spans="1:24" ht="20.25">
      <c r="A44" s="179"/>
      <c r="B44" s="196"/>
      <c r="C44" s="196"/>
      <c r="D44" s="196"/>
      <c r="E44" s="197"/>
      <c r="F44" s="184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87"/>
      <c r="T44" s="188"/>
      <c r="U44" s="188"/>
      <c r="V44" s="188"/>
      <c r="W44" s="188"/>
      <c r="X44" s="188"/>
    </row>
    <row r="45" spans="1:24" ht="20.25">
      <c r="A45" s="200"/>
      <c r="B45" s="673" t="s">
        <v>181</v>
      </c>
      <c r="C45" s="673"/>
      <c r="D45" s="201" t="s">
        <v>3</v>
      </c>
      <c r="E45" s="202">
        <f>(E10+E14+E16+E15)</f>
        <v>1374639</v>
      </c>
      <c r="F45" s="465">
        <f>(F10+F14+F16+F15)</f>
        <v>586181</v>
      </c>
      <c r="G45" s="202">
        <f aca="true" t="shared" si="4" ref="G45:S45">(G10+G14+G16+G15)</f>
        <v>61790</v>
      </c>
      <c r="H45" s="202">
        <f t="shared" si="4"/>
        <v>8263</v>
      </c>
      <c r="I45" s="202">
        <f t="shared" si="4"/>
        <v>27563</v>
      </c>
      <c r="J45" s="202">
        <f t="shared" si="4"/>
        <v>52702</v>
      </c>
      <c r="K45" s="202">
        <f t="shared" si="4"/>
        <v>0</v>
      </c>
      <c r="L45" s="202">
        <f t="shared" si="4"/>
        <v>35000</v>
      </c>
      <c r="M45" s="202">
        <f t="shared" si="4"/>
        <v>0</v>
      </c>
      <c r="N45" s="202">
        <f t="shared" si="4"/>
        <v>25600</v>
      </c>
      <c r="O45" s="202">
        <f t="shared" si="4"/>
        <v>0</v>
      </c>
      <c r="P45" s="202">
        <f t="shared" si="4"/>
        <v>0</v>
      </c>
      <c r="Q45" s="202">
        <f t="shared" si="4"/>
        <v>0</v>
      </c>
      <c r="R45" s="202">
        <f t="shared" si="4"/>
        <v>361897</v>
      </c>
      <c r="S45" s="202">
        <f t="shared" si="4"/>
        <v>13366</v>
      </c>
      <c r="T45" s="188"/>
      <c r="U45" s="188"/>
      <c r="V45" s="188"/>
      <c r="W45" s="188"/>
      <c r="X45" s="188"/>
    </row>
  </sheetData>
  <sheetProtection selectLockedCells="1" selectUnlockedCells="1"/>
  <mergeCells count="24">
    <mergeCell ref="Q8:Q9"/>
    <mergeCell ref="R8:R9"/>
    <mergeCell ref="B39:C39"/>
    <mergeCell ref="B41:C41"/>
    <mergeCell ref="B43:C43"/>
    <mergeCell ref="B45:C45"/>
    <mergeCell ref="Q7:R7"/>
    <mergeCell ref="S7:S9"/>
    <mergeCell ref="G8:G9"/>
    <mergeCell ref="H8:H9"/>
    <mergeCell ref="I8:I9"/>
    <mergeCell ref="J8:J9"/>
    <mergeCell ref="K8:K9"/>
    <mergeCell ref="L8:L9"/>
    <mergeCell ref="M8:M9"/>
    <mergeCell ref="N8:N9"/>
    <mergeCell ref="B2:P2"/>
    <mergeCell ref="A7:D9"/>
    <mergeCell ref="E7:E9"/>
    <mergeCell ref="F7:F9"/>
    <mergeCell ref="G7:L7"/>
    <mergeCell ref="M7:P7"/>
    <mergeCell ref="O8:O9"/>
    <mergeCell ref="P8:P9"/>
  </mergeCells>
  <printOptions/>
  <pageMargins left="0.2361111111111111" right="0.2361111111111111" top="0.7486111111111111" bottom="0.7479166666666667" header="0.31527777777777777" footer="0.5118055555555555"/>
  <pageSetup fitToHeight="0" fitToWidth="1" horizontalDpi="300" verticalDpi="300" orientation="landscape" paperSize="9" scale="32" r:id="rId1"/>
  <headerFooter alignWithMargins="0">
    <oddHeader>&amp;L5. melléklet az...............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9"/>
  <sheetViews>
    <sheetView zoomScaleSheetLayoutView="100" zoomScalePageLayoutView="0" workbookViewId="0" topLeftCell="A1">
      <selection activeCell="N16" sqref="N16"/>
    </sheetView>
  </sheetViews>
  <sheetFormatPr defaultColWidth="9.00390625" defaultRowHeight="21.75" customHeight="1"/>
  <cols>
    <col min="1" max="1" width="23.125" style="203" customWidth="1"/>
    <col min="2" max="2" width="10.875" style="204" customWidth="1"/>
    <col min="3" max="3" width="100.00390625" style="203" customWidth="1"/>
    <col min="4" max="4" width="18.875" style="205" customWidth="1"/>
    <col min="5" max="5" width="14.25390625" style="205" customWidth="1"/>
    <col min="6" max="6" width="11.75390625" style="203" customWidth="1"/>
    <col min="7" max="7" width="15.00390625" style="203" customWidth="1"/>
    <col min="8" max="8" width="17.75390625" style="203" customWidth="1"/>
    <col min="9" max="9" width="10.125" style="203" customWidth="1"/>
    <col min="10" max="10" width="14.125" style="203" customWidth="1"/>
    <col min="11" max="11" width="17.00390625" style="203" customWidth="1"/>
    <col min="12" max="12" width="14.875" style="203" customWidth="1"/>
    <col min="13" max="13" width="13.125" style="203" customWidth="1"/>
    <col min="14" max="14" width="14.00390625" style="203" customWidth="1"/>
    <col min="15" max="15" width="17.125" style="206" customWidth="1"/>
    <col min="16" max="16" width="18.25390625" style="203" customWidth="1"/>
    <col min="17" max="17" width="13.625" style="203" customWidth="1"/>
    <col min="18" max="18" width="25.75390625" style="203" customWidth="1"/>
    <col min="19" max="16384" width="9.125" style="207" customWidth="1"/>
  </cols>
  <sheetData>
    <row r="1" spans="2:3" ht="21.75" customHeight="1">
      <c r="B1" s="674"/>
      <c r="C1" s="674"/>
    </row>
    <row r="3" spans="2:17" ht="21.75" customHeight="1">
      <c r="B3" s="675" t="s">
        <v>449</v>
      </c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208"/>
    </row>
    <row r="4" spans="2:17" ht="21.75" customHeight="1"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209"/>
    </row>
    <row r="5" spans="14:18" ht="21.75" customHeight="1">
      <c r="N5" s="205"/>
      <c r="O5" s="210"/>
      <c r="P5" s="210"/>
      <c r="Q5" s="210"/>
      <c r="R5" s="210" t="s">
        <v>119</v>
      </c>
    </row>
    <row r="6" spans="1:18" ht="21.75" customHeight="1">
      <c r="A6" s="676" t="s">
        <v>2</v>
      </c>
      <c r="B6" s="676"/>
      <c r="C6" s="676"/>
      <c r="D6" s="676"/>
      <c r="E6" s="677" t="s">
        <v>120</v>
      </c>
      <c r="F6" s="677" t="s">
        <v>121</v>
      </c>
      <c r="G6" s="678" t="s">
        <v>122</v>
      </c>
      <c r="H6" s="678"/>
      <c r="I6" s="678"/>
      <c r="J6" s="678"/>
      <c r="K6" s="678"/>
      <c r="L6" s="678"/>
      <c r="M6" s="678" t="s">
        <v>123</v>
      </c>
      <c r="N6" s="678"/>
      <c r="O6" s="678"/>
      <c r="P6" s="678"/>
      <c r="Q6" s="680" t="s">
        <v>73</v>
      </c>
      <c r="R6" s="680"/>
    </row>
    <row r="7" spans="1:18" ht="21.75" customHeight="1">
      <c r="A7" s="676"/>
      <c r="B7" s="676"/>
      <c r="C7" s="676"/>
      <c r="D7" s="676"/>
      <c r="E7" s="677"/>
      <c r="F7" s="677"/>
      <c r="G7" s="681" t="s">
        <v>6</v>
      </c>
      <c r="H7" s="681" t="s">
        <v>124</v>
      </c>
      <c r="I7" s="681" t="s">
        <v>125</v>
      </c>
      <c r="J7" s="681" t="s">
        <v>62</v>
      </c>
      <c r="K7" s="681" t="s">
        <v>126</v>
      </c>
      <c r="L7" s="681" t="s">
        <v>23</v>
      </c>
      <c r="M7" s="682" t="s">
        <v>77</v>
      </c>
      <c r="N7" s="682" t="s">
        <v>75</v>
      </c>
      <c r="O7" s="681" t="s">
        <v>39</v>
      </c>
      <c r="P7" s="679" t="s">
        <v>43</v>
      </c>
      <c r="Q7" s="679" t="s">
        <v>127</v>
      </c>
      <c r="R7" s="684" t="s">
        <v>128</v>
      </c>
    </row>
    <row r="8" spans="1:18" ht="36" customHeight="1">
      <c r="A8" s="676"/>
      <c r="B8" s="676"/>
      <c r="C8" s="676"/>
      <c r="D8" s="676"/>
      <c r="E8" s="677"/>
      <c r="F8" s="677"/>
      <c r="G8" s="681"/>
      <c r="H8" s="681"/>
      <c r="I8" s="681"/>
      <c r="J8" s="681"/>
      <c r="K8" s="681"/>
      <c r="L8" s="681"/>
      <c r="M8" s="682"/>
      <c r="N8" s="682"/>
      <c r="O8" s="681"/>
      <c r="P8" s="679"/>
      <c r="Q8" s="679"/>
      <c r="R8" s="684"/>
    </row>
    <row r="9" spans="1:18" ht="21.75" customHeight="1">
      <c r="A9" s="685"/>
      <c r="B9" s="685"/>
      <c r="C9" s="685"/>
      <c r="D9" s="211"/>
      <c r="E9" s="212"/>
      <c r="F9" s="212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4"/>
    </row>
    <row r="10" spans="1:18" ht="21.75" customHeight="1">
      <c r="A10" s="466" t="s">
        <v>129</v>
      </c>
      <c r="B10" s="468" t="s">
        <v>407</v>
      </c>
      <c r="C10" s="467" t="s">
        <v>142</v>
      </c>
      <c r="D10" s="211" t="s">
        <v>3</v>
      </c>
      <c r="E10" s="212">
        <v>109068</v>
      </c>
      <c r="F10" s="212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4"/>
    </row>
    <row r="11" spans="1:18" ht="21.75" customHeight="1">
      <c r="A11" s="215" t="s">
        <v>129</v>
      </c>
      <c r="B11" s="216" t="s">
        <v>182</v>
      </c>
      <c r="C11" s="217" t="s">
        <v>183</v>
      </c>
      <c r="D11" s="218" t="s">
        <v>3</v>
      </c>
      <c r="E11" s="219"/>
      <c r="F11" s="219">
        <f>(G11+H11+I11+J11+K11+L11+M11+N11)</f>
        <v>100957</v>
      </c>
      <c r="G11" s="220">
        <v>78098</v>
      </c>
      <c r="H11" s="220">
        <v>10836</v>
      </c>
      <c r="I11" s="220">
        <v>11023</v>
      </c>
      <c r="J11" s="220"/>
      <c r="K11" s="220"/>
      <c r="L11" s="220"/>
      <c r="M11" s="220"/>
      <c r="N11" s="220">
        <v>1000</v>
      </c>
      <c r="O11" s="220"/>
      <c r="P11" s="220"/>
      <c r="Q11" s="220"/>
      <c r="R11" s="221"/>
    </row>
    <row r="12" spans="1:18" ht="21.75" customHeight="1">
      <c r="A12" s="215" t="s">
        <v>129</v>
      </c>
      <c r="B12" s="216" t="s">
        <v>184</v>
      </c>
      <c r="C12" s="217" t="s">
        <v>185</v>
      </c>
      <c r="D12" s="218" t="s">
        <v>3</v>
      </c>
      <c r="E12" s="219"/>
      <c r="F12" s="219">
        <f>(G12+H12+I12+J12+K12+L12+M12+N12)</f>
        <v>8111</v>
      </c>
      <c r="G12" s="220">
        <v>6948</v>
      </c>
      <c r="H12" s="220">
        <v>963</v>
      </c>
      <c r="I12" s="220">
        <v>200</v>
      </c>
      <c r="J12" s="220"/>
      <c r="K12" s="220"/>
      <c r="L12" s="220"/>
      <c r="M12" s="220"/>
      <c r="N12" s="220"/>
      <c r="O12" s="220"/>
      <c r="P12" s="220"/>
      <c r="Q12" s="220"/>
      <c r="R12" s="221"/>
    </row>
    <row r="13" spans="1:18" ht="21.75" customHeight="1">
      <c r="A13" s="686" t="s">
        <v>186</v>
      </c>
      <c r="B13" s="686"/>
      <c r="C13" s="686"/>
      <c r="D13" s="222" t="s">
        <v>3</v>
      </c>
      <c r="E13" s="219"/>
      <c r="F13" s="219">
        <f aca="true" t="shared" si="0" ref="F13:N13">SUM(F11:F12)</f>
        <v>109068</v>
      </c>
      <c r="G13" s="219">
        <f t="shared" si="0"/>
        <v>85046</v>
      </c>
      <c r="H13" s="219">
        <f t="shared" si="0"/>
        <v>11799</v>
      </c>
      <c r="I13" s="219">
        <f t="shared" si="0"/>
        <v>11223</v>
      </c>
      <c r="J13" s="219"/>
      <c r="K13" s="219"/>
      <c r="L13" s="219"/>
      <c r="M13" s="219"/>
      <c r="N13" s="219">
        <f t="shared" si="0"/>
        <v>1000</v>
      </c>
      <c r="O13" s="219"/>
      <c r="P13" s="219"/>
      <c r="Q13" s="219"/>
      <c r="R13" s="223"/>
    </row>
    <row r="14" spans="1:18" ht="21.75" customHeight="1">
      <c r="A14" s="215"/>
      <c r="B14" s="216"/>
      <c r="C14" s="217"/>
      <c r="D14" s="222"/>
      <c r="E14" s="219"/>
      <c r="F14" s="219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1"/>
    </row>
    <row r="15" spans="1:18" ht="21.75" customHeight="1">
      <c r="A15" s="686" t="s">
        <v>179</v>
      </c>
      <c r="B15" s="686"/>
      <c r="C15" s="686"/>
      <c r="D15" s="222" t="s">
        <v>3</v>
      </c>
      <c r="E15" s="224">
        <v>109068</v>
      </c>
      <c r="F15" s="224">
        <v>109068</v>
      </c>
      <c r="G15" s="224">
        <v>85046</v>
      </c>
      <c r="H15" s="224">
        <v>11799</v>
      </c>
      <c r="I15" s="224">
        <v>11223</v>
      </c>
      <c r="J15" s="224"/>
      <c r="K15" s="224"/>
      <c r="L15" s="224"/>
      <c r="M15" s="224"/>
      <c r="N15" s="224">
        <v>1000</v>
      </c>
      <c r="O15" s="224"/>
      <c r="P15" s="224"/>
      <c r="Q15" s="224"/>
      <c r="R15" s="225"/>
    </row>
    <row r="16" spans="1:18" ht="21.75" customHeight="1">
      <c r="A16" s="215"/>
      <c r="B16" s="222"/>
      <c r="C16" s="222"/>
      <c r="D16" s="222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5"/>
    </row>
    <row r="17" spans="1:18" ht="21.75" customHeight="1">
      <c r="A17" s="686" t="s">
        <v>180</v>
      </c>
      <c r="B17" s="686"/>
      <c r="C17" s="686"/>
      <c r="D17" s="222" t="s">
        <v>3</v>
      </c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5"/>
    </row>
    <row r="18" spans="1:18" ht="21.75" customHeight="1">
      <c r="A18" s="215"/>
      <c r="B18" s="222"/>
      <c r="C18" s="222"/>
      <c r="D18" s="222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5"/>
    </row>
    <row r="19" spans="1:18" ht="21.75" customHeight="1">
      <c r="A19" s="683" t="s">
        <v>181</v>
      </c>
      <c r="B19" s="683"/>
      <c r="C19" s="683"/>
      <c r="D19" s="226" t="s">
        <v>3</v>
      </c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8"/>
    </row>
  </sheetData>
  <sheetProtection selectLockedCells="1" selectUnlockedCells="1"/>
  <mergeCells count="26">
    <mergeCell ref="A19:C19"/>
    <mergeCell ref="Q7:Q8"/>
    <mergeCell ref="R7:R8"/>
    <mergeCell ref="A9:C9"/>
    <mergeCell ref="A13:C13"/>
    <mergeCell ref="A15:C15"/>
    <mergeCell ref="A17:C17"/>
    <mergeCell ref="Q6:R6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1:C1"/>
    <mergeCell ref="B3:P3"/>
    <mergeCell ref="B4:P4"/>
    <mergeCell ref="A6:D8"/>
    <mergeCell ref="E6:E8"/>
    <mergeCell ref="F6:F8"/>
    <mergeCell ref="G6:L6"/>
    <mergeCell ref="M6:P6"/>
    <mergeCell ref="P7:P8"/>
  </mergeCells>
  <printOptions/>
  <pageMargins left="0.7083333333333334" right="0.7083333333333334" top="0.7479166666666666" bottom="0.7479166666666667" header="0.5118055555555555" footer="0.5118055555555555"/>
  <pageSetup fitToHeight="0" fitToWidth="1" horizontalDpi="300" verticalDpi="300" orientation="landscape" paperSize="9" scale="36" r:id="rId1"/>
  <headerFooter alignWithMargins="0">
    <oddHeader>&amp;L6. melléklet az.........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R23"/>
  <sheetViews>
    <sheetView zoomScaleSheetLayoutView="100" zoomScalePageLayoutView="0" workbookViewId="0" topLeftCell="C1">
      <selection activeCell="E11" sqref="E11"/>
    </sheetView>
  </sheetViews>
  <sheetFormatPr defaultColWidth="9.00390625" defaultRowHeight="21.75" customHeight="1"/>
  <cols>
    <col min="1" max="1" width="23.125" style="203" customWidth="1"/>
    <col min="2" max="2" width="10.875" style="204" customWidth="1"/>
    <col min="3" max="3" width="100.00390625" style="203" customWidth="1"/>
    <col min="4" max="4" width="18.875" style="205" customWidth="1"/>
    <col min="5" max="5" width="14.25390625" style="205" customWidth="1"/>
    <col min="6" max="6" width="11.75390625" style="203" customWidth="1"/>
    <col min="7" max="7" width="15.00390625" style="203" customWidth="1"/>
    <col min="8" max="8" width="17.75390625" style="203" customWidth="1"/>
    <col min="9" max="9" width="10.125" style="203" customWidth="1"/>
    <col min="10" max="10" width="14.125" style="203" customWidth="1"/>
    <col min="11" max="11" width="17.00390625" style="203" customWidth="1"/>
    <col min="12" max="12" width="14.875" style="203" customWidth="1"/>
    <col min="13" max="13" width="13.125" style="203" customWidth="1"/>
    <col min="14" max="14" width="14.00390625" style="203" customWidth="1"/>
    <col min="15" max="15" width="17.125" style="206" customWidth="1"/>
    <col min="16" max="16" width="18.25390625" style="203" customWidth="1"/>
    <col min="17" max="17" width="13.625" style="203" customWidth="1"/>
    <col min="18" max="18" width="25.75390625" style="203" customWidth="1"/>
    <col min="19" max="16384" width="9.125" style="207" customWidth="1"/>
  </cols>
  <sheetData>
    <row r="1" spans="2:3" ht="21.75" customHeight="1">
      <c r="B1" s="674"/>
      <c r="C1" s="674"/>
    </row>
    <row r="3" spans="2:17" ht="21.75" customHeight="1">
      <c r="B3" s="675" t="s">
        <v>450</v>
      </c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208"/>
    </row>
    <row r="4" spans="2:17" ht="21.75" customHeight="1"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209"/>
    </row>
    <row r="5" spans="14:18" ht="21.75" customHeight="1">
      <c r="N5" s="205"/>
      <c r="O5" s="210"/>
      <c r="P5" s="210"/>
      <c r="Q5" s="210"/>
      <c r="R5" s="210" t="s">
        <v>119</v>
      </c>
    </row>
    <row r="6" spans="1:18" ht="21.75" customHeight="1">
      <c r="A6" s="676" t="s">
        <v>2</v>
      </c>
      <c r="B6" s="676"/>
      <c r="C6" s="676"/>
      <c r="D6" s="676"/>
      <c r="E6" s="677" t="s">
        <v>120</v>
      </c>
      <c r="F6" s="677" t="s">
        <v>121</v>
      </c>
      <c r="G6" s="678" t="s">
        <v>122</v>
      </c>
      <c r="H6" s="678"/>
      <c r="I6" s="678"/>
      <c r="J6" s="678"/>
      <c r="K6" s="678"/>
      <c r="L6" s="678"/>
      <c r="M6" s="678" t="s">
        <v>123</v>
      </c>
      <c r="N6" s="678"/>
      <c r="O6" s="678"/>
      <c r="P6" s="678"/>
      <c r="Q6" s="680" t="s">
        <v>73</v>
      </c>
      <c r="R6" s="680"/>
    </row>
    <row r="7" spans="1:18" ht="21.75" customHeight="1">
      <c r="A7" s="676"/>
      <c r="B7" s="676"/>
      <c r="C7" s="676"/>
      <c r="D7" s="676"/>
      <c r="E7" s="677"/>
      <c r="F7" s="677"/>
      <c r="G7" s="681" t="s">
        <v>6</v>
      </c>
      <c r="H7" s="681" t="s">
        <v>124</v>
      </c>
      <c r="I7" s="681" t="s">
        <v>125</v>
      </c>
      <c r="J7" s="681" t="s">
        <v>62</v>
      </c>
      <c r="K7" s="681" t="s">
        <v>126</v>
      </c>
      <c r="L7" s="681" t="s">
        <v>23</v>
      </c>
      <c r="M7" s="682" t="s">
        <v>77</v>
      </c>
      <c r="N7" s="682" t="s">
        <v>75</v>
      </c>
      <c r="O7" s="681" t="s">
        <v>39</v>
      </c>
      <c r="P7" s="679" t="s">
        <v>43</v>
      </c>
      <c r="Q7" s="679" t="s">
        <v>127</v>
      </c>
      <c r="R7" s="684" t="s">
        <v>128</v>
      </c>
    </row>
    <row r="8" spans="1:18" ht="36" customHeight="1">
      <c r="A8" s="676"/>
      <c r="B8" s="676"/>
      <c r="C8" s="676"/>
      <c r="D8" s="676"/>
      <c r="E8" s="677"/>
      <c r="F8" s="677"/>
      <c r="G8" s="681"/>
      <c r="H8" s="681"/>
      <c r="I8" s="681"/>
      <c r="J8" s="681"/>
      <c r="K8" s="681"/>
      <c r="L8" s="681"/>
      <c r="M8" s="682"/>
      <c r="N8" s="682"/>
      <c r="O8" s="681"/>
      <c r="P8" s="679"/>
      <c r="Q8" s="679"/>
      <c r="R8" s="684"/>
    </row>
    <row r="9" spans="1:18" ht="21.75" customHeight="1">
      <c r="A9" s="685"/>
      <c r="B9" s="685"/>
      <c r="C9" s="685"/>
      <c r="D9" s="211"/>
      <c r="E9" s="212"/>
      <c r="F9" s="212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4"/>
    </row>
    <row r="10" spans="1:18" ht="21.75" customHeight="1">
      <c r="A10" s="464"/>
      <c r="B10" s="468" t="s">
        <v>407</v>
      </c>
      <c r="C10" s="467" t="s">
        <v>142</v>
      </c>
      <c r="D10" s="211" t="s">
        <v>3</v>
      </c>
      <c r="E10" s="212">
        <v>252829</v>
      </c>
      <c r="F10" s="212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4"/>
    </row>
    <row r="11" spans="1:18" ht="21.75" customHeight="1">
      <c r="A11" s="215" t="s">
        <v>187</v>
      </c>
      <c r="B11" s="216" t="s">
        <v>188</v>
      </c>
      <c r="C11" s="217" t="s">
        <v>189</v>
      </c>
      <c r="D11" s="218" t="s">
        <v>3</v>
      </c>
      <c r="E11" s="219"/>
      <c r="F11" s="219">
        <f aca="true" t="shared" si="0" ref="F11:F16">(G11+H11+I11+J11+K11+L11+M11+N11)</f>
        <v>172348</v>
      </c>
      <c r="G11" s="220">
        <v>148753</v>
      </c>
      <c r="H11" s="220">
        <v>22338</v>
      </c>
      <c r="I11" s="220">
        <v>1257</v>
      </c>
      <c r="J11" s="220"/>
      <c r="K11" s="220"/>
      <c r="L11" s="220"/>
      <c r="M11" s="220"/>
      <c r="N11" s="220"/>
      <c r="O11" s="220"/>
      <c r="P11" s="220"/>
      <c r="Q11" s="220"/>
      <c r="R11" s="221"/>
    </row>
    <row r="12" spans="1:18" ht="21.75" customHeight="1">
      <c r="A12" s="215" t="s">
        <v>187</v>
      </c>
      <c r="B12" s="216" t="s">
        <v>190</v>
      </c>
      <c r="C12" s="217" t="s">
        <v>191</v>
      </c>
      <c r="D12" s="218" t="s">
        <v>3</v>
      </c>
      <c r="E12" s="219"/>
      <c r="F12" s="219">
        <f t="shared" si="0"/>
        <v>2356</v>
      </c>
      <c r="G12" s="220">
        <v>1200</v>
      </c>
      <c r="H12" s="220">
        <v>156</v>
      </c>
      <c r="I12" s="220">
        <v>1000</v>
      </c>
      <c r="J12" s="220"/>
      <c r="K12" s="220"/>
      <c r="L12" s="220"/>
      <c r="M12" s="220"/>
      <c r="N12" s="220"/>
      <c r="O12" s="220"/>
      <c r="P12" s="220"/>
      <c r="Q12" s="220"/>
      <c r="R12" s="221"/>
    </row>
    <row r="13" spans="1:18" ht="21.75" customHeight="1">
      <c r="A13" s="215" t="s">
        <v>187</v>
      </c>
      <c r="B13" s="216" t="s">
        <v>169</v>
      </c>
      <c r="C13" s="217" t="s">
        <v>192</v>
      </c>
      <c r="D13" s="218" t="s">
        <v>3</v>
      </c>
      <c r="E13" s="219"/>
      <c r="F13" s="219">
        <f t="shared" si="0"/>
        <v>20386</v>
      </c>
      <c r="G13" s="220">
        <v>5700</v>
      </c>
      <c r="H13" s="220">
        <v>750</v>
      </c>
      <c r="I13" s="220">
        <v>13300</v>
      </c>
      <c r="J13" s="220"/>
      <c r="K13" s="220"/>
      <c r="L13" s="220"/>
      <c r="M13" s="220"/>
      <c r="N13" s="220">
        <v>636</v>
      </c>
      <c r="O13" s="220"/>
      <c r="P13" s="220"/>
      <c r="Q13" s="220"/>
      <c r="R13" s="221"/>
    </row>
    <row r="14" spans="1:18" ht="21.75" customHeight="1">
      <c r="A14" s="215" t="s">
        <v>187</v>
      </c>
      <c r="B14" s="216" t="s">
        <v>193</v>
      </c>
      <c r="C14" s="217" t="s">
        <v>194</v>
      </c>
      <c r="D14" s="218" t="s">
        <v>3</v>
      </c>
      <c r="E14" s="219"/>
      <c r="F14" s="219">
        <f t="shared" si="0"/>
        <v>21838</v>
      </c>
      <c r="G14" s="220">
        <v>16573</v>
      </c>
      <c r="H14" s="220">
        <v>2265</v>
      </c>
      <c r="I14" s="220">
        <v>3000</v>
      </c>
      <c r="J14" s="220"/>
      <c r="K14" s="220"/>
      <c r="L14" s="220"/>
      <c r="M14" s="220"/>
      <c r="N14" s="220"/>
      <c r="O14" s="220"/>
      <c r="P14" s="220"/>
      <c r="Q14" s="220"/>
      <c r="R14" s="221"/>
    </row>
    <row r="15" spans="1:18" ht="21.75" customHeight="1">
      <c r="A15" s="215" t="s">
        <v>187</v>
      </c>
      <c r="B15" s="216" t="s">
        <v>195</v>
      </c>
      <c r="C15" s="217" t="s">
        <v>196</v>
      </c>
      <c r="D15" s="218" t="s">
        <v>3</v>
      </c>
      <c r="E15" s="219">
        <v>300</v>
      </c>
      <c r="F15" s="219">
        <f t="shared" si="0"/>
        <v>1564</v>
      </c>
      <c r="G15" s="220"/>
      <c r="H15" s="220"/>
      <c r="I15" s="220">
        <v>1500</v>
      </c>
      <c r="J15" s="220"/>
      <c r="K15" s="220"/>
      <c r="L15" s="220"/>
      <c r="M15" s="220"/>
      <c r="N15" s="220">
        <v>64</v>
      </c>
      <c r="O15" s="220"/>
      <c r="P15" s="220"/>
      <c r="Q15" s="220"/>
      <c r="R15" s="221"/>
    </row>
    <row r="16" spans="1:18" ht="21.75" customHeight="1">
      <c r="A16" s="215" t="s">
        <v>187</v>
      </c>
      <c r="B16" s="216" t="s">
        <v>165</v>
      </c>
      <c r="C16" s="217" t="s">
        <v>166</v>
      </c>
      <c r="D16" s="218" t="s">
        <v>3</v>
      </c>
      <c r="E16" s="219">
        <v>1500</v>
      </c>
      <c r="F16" s="219">
        <f t="shared" si="0"/>
        <v>36137</v>
      </c>
      <c r="G16" s="220">
        <v>9804</v>
      </c>
      <c r="H16" s="220">
        <v>1333</v>
      </c>
      <c r="I16" s="220">
        <v>25000</v>
      </c>
      <c r="J16" s="220"/>
      <c r="K16" s="220"/>
      <c r="L16" s="220"/>
      <c r="M16" s="220"/>
      <c r="N16" s="220"/>
      <c r="O16" s="220"/>
      <c r="P16" s="220"/>
      <c r="Q16" s="220"/>
      <c r="R16" s="221"/>
    </row>
    <row r="17" spans="1:18" ht="21.75" customHeight="1">
      <c r="A17" s="686" t="s">
        <v>186</v>
      </c>
      <c r="B17" s="686"/>
      <c r="C17" s="686"/>
      <c r="D17" s="222" t="s">
        <v>3</v>
      </c>
      <c r="E17" s="219">
        <f>SUM(E10:E16)</f>
        <v>254629</v>
      </c>
      <c r="F17" s="219">
        <f aca="true" t="shared" si="1" ref="F17:N17">SUM(F11:F16)</f>
        <v>254629</v>
      </c>
      <c r="G17" s="219">
        <f t="shared" si="1"/>
        <v>182030</v>
      </c>
      <c r="H17" s="219">
        <f>SUM(H11:H16)</f>
        <v>26842</v>
      </c>
      <c r="I17" s="219">
        <f t="shared" si="1"/>
        <v>45057</v>
      </c>
      <c r="J17" s="219"/>
      <c r="K17" s="219"/>
      <c r="L17" s="219"/>
      <c r="M17" s="219">
        <f t="shared" si="1"/>
        <v>0</v>
      </c>
      <c r="N17" s="219">
        <f t="shared" si="1"/>
        <v>700</v>
      </c>
      <c r="O17" s="219"/>
      <c r="P17" s="219"/>
      <c r="Q17" s="219"/>
      <c r="R17" s="223"/>
    </row>
    <row r="18" spans="1:18" ht="21.75" customHeight="1">
      <c r="A18" s="215"/>
      <c r="B18" s="216"/>
      <c r="C18" s="217"/>
      <c r="D18" s="222"/>
      <c r="E18" s="219"/>
      <c r="F18" s="219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1"/>
    </row>
    <row r="19" spans="1:18" ht="21.75" customHeight="1">
      <c r="A19" s="686" t="s">
        <v>179</v>
      </c>
      <c r="B19" s="686"/>
      <c r="C19" s="686"/>
      <c r="D19" s="222" t="s">
        <v>3</v>
      </c>
      <c r="E19" s="224">
        <v>223243</v>
      </c>
      <c r="F19" s="224">
        <v>223243</v>
      </c>
      <c r="G19" s="224">
        <v>148704</v>
      </c>
      <c r="H19" s="224">
        <v>20328</v>
      </c>
      <c r="I19" s="224">
        <v>53512</v>
      </c>
      <c r="J19" s="224"/>
      <c r="K19" s="224"/>
      <c r="L19" s="224"/>
      <c r="M19" s="224"/>
      <c r="N19" s="224">
        <v>700</v>
      </c>
      <c r="O19" s="224"/>
      <c r="P19" s="224"/>
      <c r="Q19" s="224"/>
      <c r="R19" s="225"/>
    </row>
    <row r="20" spans="1:18" ht="21.75" customHeight="1">
      <c r="A20" s="215"/>
      <c r="B20" s="222"/>
      <c r="C20" s="222"/>
      <c r="D20" s="222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5"/>
    </row>
    <row r="21" spans="1:18" ht="21.75" customHeight="1">
      <c r="A21" s="686" t="s">
        <v>180</v>
      </c>
      <c r="B21" s="686"/>
      <c r="C21" s="686"/>
      <c r="D21" s="222" t="s">
        <v>3</v>
      </c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5"/>
    </row>
    <row r="22" spans="1:18" ht="21.75" customHeight="1">
      <c r="A22" s="215"/>
      <c r="B22" s="222"/>
      <c r="C22" s="222"/>
      <c r="D22" s="222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5"/>
    </row>
    <row r="23" spans="1:18" ht="21.75" customHeight="1">
      <c r="A23" s="683" t="s">
        <v>181</v>
      </c>
      <c r="B23" s="683"/>
      <c r="C23" s="683"/>
      <c r="D23" s="226" t="s">
        <v>3</v>
      </c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8"/>
    </row>
  </sheetData>
  <sheetProtection selectLockedCells="1" selectUnlockedCells="1"/>
  <mergeCells count="26">
    <mergeCell ref="A23:C23"/>
    <mergeCell ref="Q7:Q8"/>
    <mergeCell ref="R7:R8"/>
    <mergeCell ref="A9:C9"/>
    <mergeCell ref="A17:C17"/>
    <mergeCell ref="A19:C19"/>
    <mergeCell ref="A21:C21"/>
    <mergeCell ref="Q6:R6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1:C1"/>
    <mergeCell ref="B3:P3"/>
    <mergeCell ref="B4:P4"/>
    <mergeCell ref="A6:D8"/>
    <mergeCell ref="E6:E8"/>
    <mergeCell ref="F6:F8"/>
    <mergeCell ref="G6:L6"/>
    <mergeCell ref="M6:P6"/>
    <mergeCell ref="P7:P8"/>
  </mergeCells>
  <printOptions/>
  <pageMargins left="0.7083333333333334" right="0.7083333333333334" top="0.7479166666666666" bottom="0.7479166666666667" header="0.5118055555555555" footer="0.5118055555555555"/>
  <pageSetup horizontalDpi="300" verticalDpi="300" orientation="landscape" paperSize="9" scale="36" r:id="rId1"/>
  <headerFooter alignWithMargins="0">
    <oddHeader>&amp;L7. melléklet a .......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36"/>
  <sheetViews>
    <sheetView zoomScale="130" zoomScaleNormal="130" zoomScaleSheetLayoutView="130" zoomScalePageLayoutView="0" workbookViewId="0" topLeftCell="A1">
      <selection activeCell="F11" sqref="F11"/>
    </sheetView>
  </sheetViews>
  <sheetFormatPr defaultColWidth="9.00390625" defaultRowHeight="12.75"/>
  <cols>
    <col min="1" max="1" width="60.875" style="0" customWidth="1"/>
    <col min="2" max="2" width="13.375" style="0" customWidth="1"/>
  </cols>
  <sheetData>
    <row r="1" spans="1:2" ht="15.75">
      <c r="A1" s="687" t="s">
        <v>425</v>
      </c>
      <c r="B1" s="687"/>
    </row>
    <row r="2" spans="1:2" ht="13.5" thickBot="1">
      <c r="A2" s="229"/>
      <c r="B2" s="230"/>
    </row>
    <row r="3" spans="1:2" ht="15" customHeight="1" thickBot="1">
      <c r="A3" s="479" t="s">
        <v>2</v>
      </c>
      <c r="B3" s="480" t="s">
        <v>3</v>
      </c>
    </row>
    <row r="4" spans="1:2" ht="15" customHeight="1">
      <c r="A4" s="481" t="s">
        <v>87</v>
      </c>
      <c r="B4" s="482"/>
    </row>
    <row r="5" spans="1:2" ht="15" customHeight="1">
      <c r="A5" s="483" t="s">
        <v>411</v>
      </c>
      <c r="B5" s="484">
        <v>235260</v>
      </c>
    </row>
    <row r="6" spans="1:2" ht="15" customHeight="1">
      <c r="A6" s="483" t="s">
        <v>439</v>
      </c>
      <c r="B6" s="484">
        <v>300000</v>
      </c>
    </row>
    <row r="7" spans="1:2" ht="15" customHeight="1">
      <c r="A7" s="483" t="s">
        <v>412</v>
      </c>
      <c r="B7" s="484">
        <v>32726</v>
      </c>
    </row>
    <row r="8" spans="1:2" ht="15" customHeight="1">
      <c r="A8" s="483" t="s">
        <v>413</v>
      </c>
      <c r="B8" s="484">
        <v>111548</v>
      </c>
    </row>
    <row r="9" spans="1:2" ht="15" customHeight="1">
      <c r="A9" s="477" t="s">
        <v>409</v>
      </c>
      <c r="B9" s="622">
        <v>8648</v>
      </c>
    </row>
    <row r="10" spans="1:2" ht="15" customHeight="1">
      <c r="A10" s="477" t="s">
        <v>458</v>
      </c>
      <c r="B10" s="622">
        <v>5000</v>
      </c>
    </row>
    <row r="11" spans="1:2" ht="15" customHeight="1">
      <c r="A11" s="477" t="s">
        <v>459</v>
      </c>
      <c r="B11" s="622">
        <v>2500</v>
      </c>
    </row>
    <row r="12" spans="1:2" ht="15" customHeight="1">
      <c r="A12" s="477" t="s">
        <v>429</v>
      </c>
      <c r="B12" s="622">
        <v>5500</v>
      </c>
    </row>
    <row r="13" spans="1:2" ht="15" customHeight="1">
      <c r="A13" s="477" t="s">
        <v>430</v>
      </c>
      <c r="B13" s="622">
        <v>16500</v>
      </c>
    </row>
    <row r="14" spans="1:2" ht="15" customHeight="1">
      <c r="A14" s="477" t="s">
        <v>460</v>
      </c>
      <c r="B14" s="622">
        <v>3300</v>
      </c>
    </row>
    <row r="15" spans="1:2" ht="15" customHeight="1">
      <c r="A15" s="477" t="s">
        <v>431</v>
      </c>
      <c r="B15" s="622">
        <v>1000</v>
      </c>
    </row>
    <row r="16" spans="1:2" ht="15" customHeight="1">
      <c r="A16" s="477" t="s">
        <v>432</v>
      </c>
      <c r="B16" s="622">
        <v>4500</v>
      </c>
    </row>
    <row r="17" spans="1:2" ht="15" customHeight="1">
      <c r="A17" s="477" t="s">
        <v>464</v>
      </c>
      <c r="B17" s="622">
        <v>500</v>
      </c>
    </row>
    <row r="18" spans="1:2" ht="15" customHeight="1">
      <c r="A18" s="477" t="s">
        <v>500</v>
      </c>
      <c r="B18" s="622">
        <v>6000</v>
      </c>
    </row>
    <row r="19" spans="1:2" ht="15" customHeight="1">
      <c r="A19" s="477" t="s">
        <v>465</v>
      </c>
      <c r="B19" s="622">
        <v>2195</v>
      </c>
    </row>
    <row r="20" spans="1:2" ht="15" customHeight="1">
      <c r="A20" s="477" t="s">
        <v>433</v>
      </c>
      <c r="B20" s="622">
        <v>10500</v>
      </c>
    </row>
    <row r="21" spans="1:2" ht="15" customHeight="1">
      <c r="A21" s="477" t="s">
        <v>435</v>
      </c>
      <c r="B21" s="622">
        <v>5500</v>
      </c>
    </row>
    <row r="22" spans="1:2" ht="15" customHeight="1">
      <c r="A22" s="477" t="s">
        <v>461</v>
      </c>
      <c r="B22" s="478">
        <v>2000</v>
      </c>
    </row>
    <row r="23" spans="1:2" ht="15" customHeight="1">
      <c r="A23" s="477" t="s">
        <v>462</v>
      </c>
      <c r="B23" s="478">
        <v>3000</v>
      </c>
    </row>
    <row r="24" spans="1:2" ht="15" customHeight="1">
      <c r="A24" s="477" t="s">
        <v>410</v>
      </c>
      <c r="B24" s="478">
        <v>381</v>
      </c>
    </row>
    <row r="25" spans="1:2" ht="15" customHeight="1">
      <c r="A25" s="477" t="s">
        <v>198</v>
      </c>
      <c r="B25" s="478">
        <v>500</v>
      </c>
    </row>
    <row r="26" spans="1:2" ht="15" customHeight="1">
      <c r="A26" s="477" t="s">
        <v>199</v>
      </c>
      <c r="B26" s="478">
        <v>100</v>
      </c>
    </row>
    <row r="27" spans="1:2" ht="15" customHeight="1">
      <c r="A27" s="477" t="s">
        <v>426</v>
      </c>
      <c r="B27" s="478">
        <v>3000</v>
      </c>
    </row>
    <row r="28" spans="1:2" ht="15" customHeight="1">
      <c r="A28" s="477" t="s">
        <v>427</v>
      </c>
      <c r="B28" s="478">
        <v>12600</v>
      </c>
    </row>
    <row r="29" spans="1:2" ht="15" customHeight="1">
      <c r="A29" s="485" t="s">
        <v>200</v>
      </c>
      <c r="B29" s="486">
        <f>SUM(B5:B28)</f>
        <v>772758</v>
      </c>
    </row>
    <row r="30" spans="1:2" ht="15" customHeight="1">
      <c r="A30" s="487"/>
      <c r="B30" s="486"/>
    </row>
    <row r="31" spans="1:2" ht="15" customHeight="1">
      <c r="A31" s="485" t="s">
        <v>201</v>
      </c>
      <c r="B31" s="486"/>
    </row>
    <row r="32" spans="1:2" ht="15" customHeight="1">
      <c r="A32" s="487" t="s">
        <v>463</v>
      </c>
      <c r="B32" s="486">
        <v>700</v>
      </c>
    </row>
    <row r="33" spans="1:2" ht="15" customHeight="1">
      <c r="A33" s="487"/>
      <c r="B33" s="484"/>
    </row>
    <row r="34" spans="1:2" ht="15" customHeight="1">
      <c r="A34" s="485" t="s">
        <v>203</v>
      </c>
      <c r="B34" s="484"/>
    </row>
    <row r="35" spans="1:2" ht="15" customHeight="1">
      <c r="A35" s="487" t="s">
        <v>202</v>
      </c>
      <c r="B35" s="486">
        <v>1000</v>
      </c>
    </row>
    <row r="36" spans="1:2" ht="13.5" thickBot="1">
      <c r="A36" s="488" t="s">
        <v>204</v>
      </c>
      <c r="B36" s="489">
        <f>SUM(B29+B35+B32)</f>
        <v>774458</v>
      </c>
    </row>
  </sheetData>
  <sheetProtection selectLockedCells="1" selectUnlockedCells="1"/>
  <mergeCells count="1">
    <mergeCell ref="A1:B1"/>
  </mergeCells>
  <printOptions/>
  <pageMargins left="0.7086614173228347" right="0.7086614173228347" top="0.7480314960629921" bottom="0.7480314960629921" header="0.31496062992125984" footer="0.5118110236220472"/>
  <pageSetup horizontalDpi="600" verticalDpi="600" orientation="portrait" paperSize="9" scale="94" r:id="rId1"/>
  <headerFooter alignWithMargins="0">
    <oddHeader>&amp;L8. melléklet az ......önkormányzati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B40"/>
  <sheetViews>
    <sheetView zoomScaleSheetLayoutView="100" zoomScalePageLayoutView="0" workbookViewId="0" topLeftCell="A7">
      <selection activeCell="B8" sqref="B8"/>
    </sheetView>
  </sheetViews>
  <sheetFormatPr defaultColWidth="9.00390625" defaultRowHeight="12.75"/>
  <cols>
    <col min="1" max="1" width="36.75390625" style="0" customWidth="1"/>
    <col min="2" max="2" width="27.125" style="0" customWidth="1"/>
  </cols>
  <sheetData>
    <row r="1" spans="1:2" ht="15.75">
      <c r="A1" s="687" t="s">
        <v>438</v>
      </c>
      <c r="B1" s="687"/>
    </row>
    <row r="2" spans="1:2" ht="15.75">
      <c r="A2" s="688" t="s">
        <v>205</v>
      </c>
      <c r="B2" s="688"/>
    </row>
    <row r="3" spans="1:2" ht="13.5" thickBot="1">
      <c r="A3" s="689"/>
      <c r="B3" s="689"/>
    </row>
    <row r="4" spans="1:2" ht="15" customHeight="1" thickBot="1">
      <c r="A4" s="471" t="s">
        <v>2</v>
      </c>
      <c r="B4" s="472" t="s">
        <v>3</v>
      </c>
    </row>
    <row r="5" spans="1:2" ht="15" customHeight="1">
      <c r="A5" s="625"/>
      <c r="B5" s="626"/>
    </row>
    <row r="6" spans="1:2" ht="15" customHeight="1">
      <c r="A6" s="627" t="s">
        <v>87</v>
      </c>
      <c r="B6" s="628">
        <f>(B7+B8+B9+B10+B11+B13+B12)</f>
        <v>170525</v>
      </c>
    </row>
    <row r="7" spans="1:2" ht="15" customHeight="1">
      <c r="A7" s="477" t="s">
        <v>428</v>
      </c>
      <c r="B7" s="478">
        <v>50000</v>
      </c>
    </row>
    <row r="8" spans="1:2" ht="15" customHeight="1">
      <c r="A8" s="629" t="s">
        <v>408</v>
      </c>
      <c r="B8" s="630">
        <v>2000</v>
      </c>
    </row>
    <row r="9" spans="1:2" ht="16.5" customHeight="1">
      <c r="A9" s="629" t="s">
        <v>434</v>
      </c>
      <c r="B9" s="630">
        <v>50000</v>
      </c>
    </row>
    <row r="10" spans="1:2" ht="12.75" customHeight="1">
      <c r="A10" s="629" t="s">
        <v>437</v>
      </c>
      <c r="B10" s="630">
        <v>7000</v>
      </c>
    </row>
    <row r="11" spans="1:2" ht="12.75" customHeight="1">
      <c r="A11" s="477" t="s">
        <v>197</v>
      </c>
      <c r="B11" s="478">
        <v>47525</v>
      </c>
    </row>
    <row r="12" spans="1:2" ht="12.75" customHeight="1">
      <c r="A12" s="477" t="s">
        <v>457</v>
      </c>
      <c r="B12" s="478">
        <v>11000</v>
      </c>
    </row>
    <row r="13" spans="1:2" ht="12.75" customHeight="1">
      <c r="A13" s="477" t="s">
        <v>436</v>
      </c>
      <c r="B13" s="478">
        <v>3000</v>
      </c>
    </row>
    <row r="14" spans="1:2" ht="12.75" customHeight="1">
      <c r="A14" s="631"/>
      <c r="B14" s="632"/>
    </row>
    <row r="15" spans="1:2" ht="15" customHeight="1">
      <c r="A15" s="627" t="s">
        <v>88</v>
      </c>
      <c r="B15" s="633">
        <v>0</v>
      </c>
    </row>
    <row r="16" spans="1:2" ht="15" customHeight="1">
      <c r="A16" s="634"/>
      <c r="B16" s="628"/>
    </row>
    <row r="17" spans="1:2" ht="15" customHeight="1">
      <c r="A17" s="629"/>
      <c r="B17" s="630"/>
    </row>
    <row r="18" spans="1:2" ht="15" customHeight="1">
      <c r="A18" s="627" t="s">
        <v>206</v>
      </c>
      <c r="B18" s="633">
        <v>0</v>
      </c>
    </row>
    <row r="19" spans="1:2" ht="15" customHeight="1">
      <c r="A19" s="629"/>
      <c r="B19" s="630"/>
    </row>
    <row r="20" spans="1:2" ht="15" customHeight="1">
      <c r="A20" s="629"/>
      <c r="B20" s="630"/>
    </row>
    <row r="21" spans="1:2" ht="15" customHeight="1">
      <c r="A21" s="629"/>
      <c r="B21" s="630"/>
    </row>
    <row r="22" spans="1:2" ht="15" customHeight="1">
      <c r="A22" s="629"/>
      <c r="B22" s="630"/>
    </row>
    <row r="23" spans="1:2" ht="15" customHeight="1">
      <c r="A23" s="629"/>
      <c r="B23" s="630"/>
    </row>
    <row r="24" spans="1:2" ht="15" customHeight="1">
      <c r="A24" s="629"/>
      <c r="B24" s="630"/>
    </row>
    <row r="25" spans="1:2" ht="15" customHeight="1">
      <c r="A25" s="629"/>
      <c r="B25" s="630"/>
    </row>
    <row r="26" spans="1:2" ht="15" customHeight="1">
      <c r="A26" s="629"/>
      <c r="B26" s="630"/>
    </row>
    <row r="27" spans="1:2" ht="15" customHeight="1">
      <c r="A27" s="629"/>
      <c r="B27" s="630"/>
    </row>
    <row r="28" spans="1:2" ht="15" customHeight="1">
      <c r="A28" s="629"/>
      <c r="B28" s="630"/>
    </row>
    <row r="29" spans="1:2" ht="15" customHeight="1">
      <c r="A29" s="629"/>
      <c r="B29" s="630"/>
    </row>
    <row r="30" spans="1:2" ht="15" customHeight="1">
      <c r="A30" s="629"/>
      <c r="B30" s="630"/>
    </row>
    <row r="31" spans="1:2" ht="15" customHeight="1">
      <c r="A31" s="629"/>
      <c r="B31" s="630"/>
    </row>
    <row r="32" spans="1:2" ht="15" customHeight="1">
      <c r="A32" s="634"/>
      <c r="B32" s="628"/>
    </row>
    <row r="33" spans="1:2" ht="15" customHeight="1">
      <c r="A33" s="629"/>
      <c r="B33" s="630"/>
    </row>
    <row r="34" spans="1:2" ht="15" customHeight="1">
      <c r="A34" s="629"/>
      <c r="B34" s="630"/>
    </row>
    <row r="35" spans="1:2" ht="15" customHeight="1">
      <c r="A35" s="629"/>
      <c r="B35" s="630"/>
    </row>
    <row r="36" spans="1:2" ht="15" customHeight="1">
      <c r="A36" s="629"/>
      <c r="B36" s="630"/>
    </row>
    <row r="37" spans="1:2" ht="15" customHeight="1">
      <c r="A37" s="629"/>
      <c r="B37" s="630"/>
    </row>
    <row r="38" spans="1:2" ht="15" customHeight="1">
      <c r="A38" s="629"/>
      <c r="B38" s="630"/>
    </row>
    <row r="39" spans="1:2" ht="15" customHeight="1" thickBot="1">
      <c r="A39" s="635"/>
      <c r="B39" s="636"/>
    </row>
    <row r="40" spans="1:2" ht="15" customHeight="1" thickBot="1">
      <c r="A40" s="623" t="s">
        <v>207</v>
      </c>
      <c r="B40" s="624">
        <f>(B6+B15+B18)</f>
        <v>170525</v>
      </c>
    </row>
  </sheetData>
  <sheetProtection selectLockedCells="1" selectUnlockedCells="1"/>
  <mergeCells count="3">
    <mergeCell ref="A1:B1"/>
    <mergeCell ref="A2:B2"/>
    <mergeCell ref="A3:B3"/>
  </mergeCells>
  <printOptions/>
  <pageMargins left="0.7083333333333334" right="0.7083333333333334" top="0.7486111111111111" bottom="0.7479166666666667" header="0.31527777777777777" footer="0.5118055555555555"/>
  <pageSetup horizontalDpi="600" verticalDpi="600" orientation="portrait" paperSize="9" r:id="rId1"/>
  <headerFooter alignWithMargins="0">
    <oddHeader>&amp;L9. melléklet az ..........önkormányzati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Kolbert Mónika</dc:creator>
  <cp:keywords/>
  <dc:description/>
  <cp:lastModifiedBy>Julianna Robotka</cp:lastModifiedBy>
  <cp:lastPrinted>2024-01-22T10:59:12Z</cp:lastPrinted>
  <dcterms:created xsi:type="dcterms:W3CDTF">2022-01-17T07:32:33Z</dcterms:created>
  <dcterms:modified xsi:type="dcterms:W3CDTF">2024-01-22T14:51:37Z</dcterms:modified>
  <cp:category/>
  <cp:version/>
  <cp:contentType/>
  <cp:contentStatus/>
</cp:coreProperties>
</file>