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Z:\Csipke Gyöngyvér\Megosztott Dokumentumok\2023 - testületi anyagok\2023. április 24. rendes testületi ülés\"/>
    </mc:Choice>
  </mc:AlternateContent>
  <xr:revisionPtr revIDLastSave="0" documentId="8_{2061B094-E3A5-4040-BC36-F6A0E2E8E6A3}" xr6:coauthVersionLast="47" xr6:coauthVersionMax="47" xr10:uidLastSave="{00000000-0000-0000-0000-000000000000}"/>
  <bookViews>
    <workbookView xWindow="-108" yWindow="-108" windowWidth="23256" windowHeight="12576" tabRatio="778" firstSheet="8" activeTab="19" xr2:uid="{00000000-000D-0000-FFFF-FFFF00000000}"/>
  </bookViews>
  <sheets>
    <sheet name="1. melléklet" sheetId="23" r:id="rId1"/>
    <sheet name="2. melléklet" sheetId="32" r:id="rId2"/>
    <sheet name="3. melléklet" sheetId="18" r:id="rId3"/>
    <sheet name="4. melléklet" sheetId="19" r:id="rId4"/>
    <sheet name="5. melléklet" sheetId="20" r:id="rId5"/>
    <sheet name="6. melléklet" sheetId="26" r:id="rId6"/>
    <sheet name="7. melléklet" sheetId="33" r:id="rId7"/>
    <sheet name="8. melléklet" sheetId="5" r:id="rId8"/>
    <sheet name="9. melléklet" sheetId="4" r:id="rId9"/>
    <sheet name="10. melléklet" sheetId="1" r:id="rId10"/>
    <sheet name="14. melléklet" sheetId="7" r:id="rId11"/>
    <sheet name="12. melléklet" sheetId="15" r:id="rId12"/>
    <sheet name="13. melléklet" sheetId="14" r:id="rId13"/>
    <sheet name="11.melléklet" sheetId="35" r:id="rId14"/>
    <sheet name="15. melléklet" sheetId="28" r:id="rId15"/>
    <sheet name="16. melléklet" sheetId="27" r:id="rId16"/>
    <sheet name="17. melléklet" sheetId="24" r:id="rId17"/>
    <sheet name="18. melléklet" sheetId="36" r:id="rId18"/>
    <sheet name="19. melléklet" sheetId="37" r:id="rId19"/>
    <sheet name="20. melléklet" sheetId="38" r:id="rId20"/>
    <sheet name="Munka1" sheetId="34" r:id="rId21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2Excel_BuiltIn_Print_Area_2_1" localSheetId="14">#REF!</definedName>
    <definedName name="_3Excel_BuiltIn_Print_Area_2_1" localSheetId="2">#REF!</definedName>
    <definedName name="_4Excel_BuiltIn_Print_Area_2_1" localSheetId="3">#REF!</definedName>
    <definedName name="_5Excel_BuiltIn_Print_Area_2_1" localSheetId="7">#REF!</definedName>
    <definedName name="_6Excel_BuiltIn_Print_Area_2_1" localSheetId="8">#REF!</definedName>
    <definedName name="_7Excel_BuiltIn_Print_Area_2_1" localSheetId="9">#REF!</definedName>
    <definedName name="_8Excel_BuiltIn_Print_Area_2_1" localSheetId="10">#REF!</definedName>
    <definedName name="_9Excel_BuiltIn_Print_Area_2_1">#REF!</definedName>
    <definedName name="_c">#REF!</definedName>
    <definedName name="Excel_BuiltIn__FilterDatabase_5" localSheetId="9">#REF!</definedName>
    <definedName name="Excel_BuiltIn__FilterDatabase_5" localSheetId="10">'[1]4. sz. melléklet'!#REF!</definedName>
    <definedName name="Excel_BuiltIn__FilterDatabase_5" localSheetId="14">#REF!</definedName>
    <definedName name="Excel_BuiltIn__FilterDatabase_5" localSheetId="2">#REF!</definedName>
    <definedName name="Excel_BuiltIn__FilterDatabase_5" localSheetId="3">#REF!</definedName>
    <definedName name="Excel_BuiltIn__FilterDatabase_5" localSheetId="7">'[1]4. sz. melléklet'!#REF!</definedName>
    <definedName name="Excel_BuiltIn__FilterDatabase_5" localSheetId="8">'[1]4.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'[3]4. sz. melléklet'!#REF!</definedName>
    <definedName name="Excel_BuiltIn__FilterDatabase_5_12">'[3]4. sz. melléklet'!#REF!</definedName>
    <definedName name="Excel_BuiltIn__FilterDatabase_5_13" localSheetId="9">#REF!</definedName>
    <definedName name="Excel_BuiltIn__FilterDatabase_5_13" localSheetId="10">#REF!</definedName>
    <definedName name="Excel_BuiltIn__FilterDatabase_5_13" localSheetId="14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7">#REF!</definedName>
    <definedName name="Excel_BuiltIn__FilterDatabase_5_13" localSheetId="8">#REF!</definedName>
    <definedName name="Excel_BuiltIn__FilterDatabase_5_13">#REF!</definedName>
    <definedName name="Excel_BuiltIn__FilterDatabase_5_15">'[4]4. sz. melléklet'!#REF!</definedName>
    <definedName name="Excel_BuiltIn__FilterDatabase_5_17" localSheetId="9">#REF!</definedName>
    <definedName name="Excel_BuiltIn__FilterDatabase_5_17" localSheetId="10">#REF!</definedName>
    <definedName name="Excel_BuiltIn__FilterDatabase_5_17" localSheetId="14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7">#REF!</definedName>
    <definedName name="Excel_BuiltIn__FilterDatabase_5_17" localSheetId="8">#REF!</definedName>
    <definedName name="Excel_BuiltIn__FilterDatabase_5_17">#REF!</definedName>
    <definedName name="Excel_BuiltIn__FilterDatabase_5_5">'[5]4.A sz. melléklet'!#REF!</definedName>
    <definedName name="Excel_BuiltIn__FilterDatabase_5_6">'[5]4.B-C. sz. melléklet'!#REF!</definedName>
    <definedName name="Excel_BuiltIn__FilterDatabase_5_7">NA()</definedName>
    <definedName name="Excel_BuiltIn__FilterDatabase_5_8">'[3]4. sz. melléklet'!#REF!</definedName>
    <definedName name="Excel_BuiltIn__FilterDatabase_5_9">'[3]4. sz. melléklet'!#REF!</definedName>
    <definedName name="Excel_BuiltIn_Print_Area_1" localSheetId="9">#REF!</definedName>
    <definedName name="Excel_BuiltIn_Print_Area_1" localSheetId="10">#REF!</definedName>
    <definedName name="Excel_BuiltIn_Print_Area_1" localSheetId="14">'15. melléklet'!#REF!</definedName>
    <definedName name="Excel_BuiltIn_Print_Area_1" localSheetId="2">#REF!</definedName>
    <definedName name="Excel_BuiltIn_Print_Area_1" localSheetId="3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BuiltIn_Print_Area_1_1">NA()</definedName>
    <definedName name="Excel_BuiltIn_Print_Area_1_15" localSheetId="9">#REF!</definedName>
    <definedName name="Excel_BuiltIn_Print_Area_1_15" localSheetId="10">#REF!</definedName>
    <definedName name="Excel_BuiltIn_Print_Area_1_15" localSheetId="14">#REF!</definedName>
    <definedName name="Excel_BuiltIn_Print_Area_1_15" localSheetId="2">#REF!</definedName>
    <definedName name="Excel_BuiltIn_Print_Area_1_15" localSheetId="3">#REF!</definedName>
    <definedName name="Excel_BuiltIn_Print_Area_1_15" localSheetId="7">#REF!</definedName>
    <definedName name="Excel_BuiltIn_Print_Area_1_15" localSheetId="8">#REF!</definedName>
    <definedName name="Excel_BuiltIn_Print_Area_1_15">#REF!</definedName>
    <definedName name="Excel_BuiltIn_Print_Area_1_21">'[5]18.'!#REF!</definedName>
    <definedName name="Excel_BuiltIn_Print_Area_1_22">'[5]19.'!#REF!</definedName>
    <definedName name="Excel_BuiltIn_Print_Area_2" localSheetId="9">#REF!</definedName>
    <definedName name="Excel_BuiltIn_Print_Area_2" localSheetId="10">#REF!</definedName>
    <definedName name="Excel_BuiltIn_Print_Area_2" localSheetId="14">#REF!</definedName>
    <definedName name="Excel_BuiltIn_Print_Area_2" localSheetId="2">#REF!</definedName>
    <definedName name="Excel_BuiltIn_Print_Area_2" localSheetId="3">#REF!</definedName>
    <definedName name="Excel_BuiltIn_Print_Area_2" localSheetId="7">#REF!</definedName>
    <definedName name="Excel_BuiltIn_Print_Area_2" localSheetId="8">#REF!</definedName>
    <definedName name="Excel_BuiltIn_Print_Area_2">#REF!</definedName>
    <definedName name="Excel_BuiltIn_Print_Area_2_1">#REF!</definedName>
    <definedName name="Excel_BuiltIn_Print_Area_2_15" localSheetId="9">#REF!</definedName>
    <definedName name="Excel_BuiltIn_Print_Area_2_15" localSheetId="10">#REF!</definedName>
    <definedName name="Excel_BuiltIn_Print_Area_2_15" localSheetId="14">#REF!</definedName>
    <definedName name="Excel_BuiltIn_Print_Area_2_15" localSheetId="2">#REF!</definedName>
    <definedName name="Excel_BuiltIn_Print_Area_2_15" localSheetId="3">#REF!</definedName>
    <definedName name="Excel_BuiltIn_Print_Area_2_15" localSheetId="7">#REF!</definedName>
    <definedName name="Excel_BuiltIn_Print_Area_2_15" localSheetId="8">#REF!</definedName>
    <definedName name="Excel_BuiltIn_Print_Area_2_15">#REF!</definedName>
    <definedName name="Excel_BuiltIn_Print_Area_2_5" localSheetId="9">#REF!</definedName>
    <definedName name="Excel_BuiltIn_Print_Area_2_5" localSheetId="10">#REF!</definedName>
    <definedName name="Excel_BuiltIn_Print_Area_2_5" localSheetId="14">#REF!</definedName>
    <definedName name="Excel_BuiltIn_Print_Area_2_5" localSheetId="2">#REF!</definedName>
    <definedName name="Excel_BuiltIn_Print_Area_2_5" localSheetId="3">#REF!</definedName>
    <definedName name="Excel_BuiltIn_Print_Area_2_5" localSheetId="7">#REF!</definedName>
    <definedName name="Excel_BuiltIn_Print_Area_2_5" localSheetId="8">#REF!</definedName>
    <definedName name="Excel_BuiltIn_Print_Area_2_5">#REF!</definedName>
    <definedName name="Excel_BuiltIn_Print_Area_2_6" localSheetId="9">#REF!</definedName>
    <definedName name="Excel_BuiltIn_Print_Area_2_6" localSheetId="10">#REF!</definedName>
    <definedName name="Excel_BuiltIn_Print_Area_2_6" localSheetId="14">#REF!</definedName>
    <definedName name="Excel_BuiltIn_Print_Area_2_6" localSheetId="2">#REF!</definedName>
    <definedName name="Excel_BuiltIn_Print_Area_2_6" localSheetId="3">#REF!</definedName>
    <definedName name="Excel_BuiltIn_Print_Area_2_6" localSheetId="7">#REF!</definedName>
    <definedName name="Excel_BuiltIn_Print_Area_2_6" localSheetId="8">#REF!</definedName>
    <definedName name="Excel_BuiltIn_Print_Area_2_6">#REF!</definedName>
    <definedName name="Excel_BuiltIn_Print_Titles_6">'[5]4.B-C. sz. melléklet'!#REF!</definedName>
    <definedName name="fff">#REF!</definedName>
    <definedName name="_xlnm.Print_Titles" localSheetId="4">'5. melléklet'!$5:$7</definedName>
    <definedName name="_xlnm.Print_Area" localSheetId="0">'1. melléklet'!$A$1:$L$68</definedName>
    <definedName name="_xlnm.Print_Area" localSheetId="9">'10. melléklet'!$A$1:$E$14</definedName>
    <definedName name="_xlnm.Print_Area" localSheetId="11">'12. melléklet'!$A$1:$D$25</definedName>
    <definedName name="_xlnm.Print_Area" localSheetId="12">'13. melléklet'!$A$1:$D$20</definedName>
    <definedName name="_xlnm.Print_Area" localSheetId="10">'14. melléklet'!$A$1:$D$7</definedName>
    <definedName name="_xlnm.Print_Area" localSheetId="14">'15. melléklet'!$A$1:$I$38</definedName>
    <definedName name="_xlnm.Print_Area" localSheetId="16">'17. melléklet'!$A$1:$K$44</definedName>
    <definedName name="_xlnm.Print_Area" localSheetId="1">'2. melléklet'!$A$1:$H$73</definedName>
    <definedName name="_xlnm.Print_Area" localSheetId="2">'3. melléklet'!$A$1:$P$62</definedName>
    <definedName name="_xlnm.Print_Area" localSheetId="3">'4. melléklet'!$C$1:$R$36</definedName>
    <definedName name="_xlnm.Print_Area" localSheetId="4">'5. melléklet'!$A$1:$R$151</definedName>
    <definedName name="_xlnm.Print_Area" localSheetId="5">'6. melléklet'!$A$1:$R$41</definedName>
    <definedName name="SHARED_FORMULA_1_10_1_10_2" localSheetId="10">SUM(#REF!,#REF!,#REF!,#REF!,#REF!,#REF!)</definedName>
    <definedName name="SHARED_FORMULA_1_10_1_10_2" localSheetId="7">SUM(#REF!,#REF!,#REF!,#REF!,#REF!,#REF!)</definedName>
    <definedName name="SHARED_FORMULA_1_10_1_10_2" localSheetId="8">SUM(#REF!,#REF!,#REF!,#REF!,#REF!,#REF!)</definedName>
    <definedName name="SHARED_FORMULA_1_10_1_10_2">SUM(#REF!,#REF!,#REF!,#REF!,#REF!,#REF!)</definedName>
    <definedName name="SHARED_FORMULA_1_26_1_26_2" localSheetId="10">SUM(#REF!,#REF!,#REF!)</definedName>
    <definedName name="SHARED_FORMULA_1_26_1_26_2" localSheetId="7">SUM(#REF!,#REF!,#REF!)</definedName>
    <definedName name="SHARED_FORMULA_1_26_1_26_2" localSheetId="8">SUM(#REF!,#REF!,#REF!)</definedName>
    <definedName name="SHARED_FORMULA_1_26_1_26_2">SUM(#REF!,#REF!,#REF!)</definedName>
    <definedName name="SHARED_FORMULA_1_38_1_38_8" localSheetId="10">SUM(#REF!)</definedName>
    <definedName name="SHARED_FORMULA_1_38_1_38_8" localSheetId="7">SUM(#REF!)</definedName>
    <definedName name="SHARED_FORMULA_1_38_1_38_8" localSheetId="8">SUM(#REF!)</definedName>
    <definedName name="SHARED_FORMULA_1_38_1_38_8">SUM(#REF!)</definedName>
    <definedName name="SHARED_FORMULA_1_42_1_42_8" localSheetId="10">SUM(#REF!,#REF!)</definedName>
    <definedName name="SHARED_FORMULA_1_42_1_42_8" localSheetId="7">SUM(#REF!,#REF!)</definedName>
    <definedName name="SHARED_FORMULA_1_42_1_42_8" localSheetId="8">SUM(#REF!,#REF!)</definedName>
    <definedName name="SHARED_FORMULA_1_42_1_42_8">SUM(#REF!,#REF!)</definedName>
    <definedName name="SHARED_FORMULA_10_41_10_41_2" localSheetId="10">SUM(#REF!+#REF!+#REF!)</definedName>
    <definedName name="SHARED_FORMULA_10_41_10_41_2" localSheetId="7">SUM(#REF!+#REF!+#REF!)</definedName>
    <definedName name="SHARED_FORMULA_10_41_10_41_2" localSheetId="8">SUM(#REF!+#REF!+#REF!)</definedName>
    <definedName name="SHARED_FORMULA_10_41_10_41_2">SUM(#REF!+#REF!+#REF!)</definedName>
    <definedName name="SHARED_FORMULA_10_5_10_5_2" localSheetId="10">SUM(#REF!+#REF!+#REF!)</definedName>
    <definedName name="SHARED_FORMULA_10_5_10_5_2" localSheetId="7">SUM(#REF!+#REF!+#REF!)</definedName>
    <definedName name="SHARED_FORMULA_10_5_10_5_2" localSheetId="8">SUM(#REF!+#REF!+#REF!)</definedName>
    <definedName name="SHARED_FORMULA_10_5_10_5_2">SUM(#REF!+#REF!+#REF!)</definedName>
    <definedName name="SHARED_FORMULA_11_40_11_40_2" localSheetId="10">SUM(#REF!+#REF!+#REF!)</definedName>
    <definedName name="SHARED_FORMULA_11_40_11_40_2" localSheetId="7">SUM(#REF!+#REF!+#REF!)</definedName>
    <definedName name="SHARED_FORMULA_11_40_11_40_2" localSheetId="8">SUM(#REF!+#REF!+#REF!)</definedName>
    <definedName name="SHARED_FORMULA_11_40_11_40_2">SUM(#REF!+#REF!+#REF!)</definedName>
    <definedName name="SHARED_FORMULA_11_5_11_5_2" localSheetId="10">SUM(#REF!+#REF!+#REF!)</definedName>
    <definedName name="SHARED_FORMULA_11_5_11_5_2" localSheetId="7">SUM(#REF!+#REF!+#REF!)</definedName>
    <definedName name="SHARED_FORMULA_11_5_11_5_2" localSheetId="8">SUM(#REF!+#REF!+#REF!)</definedName>
    <definedName name="SHARED_FORMULA_11_5_11_5_2">SUM(#REF!+#REF!+#REF!)</definedName>
    <definedName name="SHARED_FORMULA_12_13_12_13_3" localSheetId="10">SUM(#REF!+#REF!+#REF!)</definedName>
    <definedName name="SHARED_FORMULA_12_13_12_13_3" localSheetId="7">SUM(#REF!+#REF!+#REF!)</definedName>
    <definedName name="SHARED_FORMULA_12_13_12_13_3" localSheetId="8">SUM(#REF!+#REF!+#REF!)</definedName>
    <definedName name="SHARED_FORMULA_12_13_12_13_3">SUM(#REF!+#REF!+#REF!)</definedName>
    <definedName name="SHARED_FORMULA_12_133_12_133_5" localSheetId="10">SUM(#REF!)-#REF!-#REF!-#REF!</definedName>
    <definedName name="SHARED_FORMULA_12_133_12_133_5" localSheetId="7">SUM(#REF!)-#REF!-#REF!-#REF!</definedName>
    <definedName name="SHARED_FORMULA_12_133_12_133_5" localSheetId="8">SUM(#REF!)-#REF!-#REF!-#REF!</definedName>
    <definedName name="SHARED_FORMULA_12_133_12_133_5">SUM(#REF!)-#REF!-#REF!-#REF!</definedName>
    <definedName name="SHARED_FORMULA_12_40_12_40_2" localSheetId="10">SUM(#REF!+#REF!+#REF!)</definedName>
    <definedName name="SHARED_FORMULA_12_40_12_40_2" localSheetId="7">SUM(#REF!+#REF!+#REF!)</definedName>
    <definedName name="SHARED_FORMULA_12_40_12_40_2" localSheetId="8">SUM(#REF!+#REF!+#REF!)</definedName>
    <definedName name="SHARED_FORMULA_12_40_12_40_2">SUM(#REF!+#REF!+#REF!)</definedName>
    <definedName name="SHARED_FORMULA_12_5_12_5_2" localSheetId="10">SUM(#REF!+#REF!+#REF!)</definedName>
    <definedName name="SHARED_FORMULA_12_5_12_5_2" localSheetId="7">SUM(#REF!+#REF!+#REF!)</definedName>
    <definedName name="SHARED_FORMULA_12_5_12_5_2" localSheetId="8">SUM(#REF!+#REF!+#REF!)</definedName>
    <definedName name="SHARED_FORMULA_12_5_12_5_2">SUM(#REF!+#REF!+#REF!)</definedName>
    <definedName name="SHARED_FORMULA_12_5_12_5_3" localSheetId="10">SUM(#REF!+#REF!+#REF!)</definedName>
    <definedName name="SHARED_FORMULA_12_5_12_5_3" localSheetId="7">SUM(#REF!+#REF!+#REF!)</definedName>
    <definedName name="SHARED_FORMULA_12_5_12_5_3" localSheetId="8">SUM(#REF!+#REF!+#REF!)</definedName>
    <definedName name="SHARED_FORMULA_12_5_12_5_3">SUM(#REF!+#REF!+#REF!)</definedName>
    <definedName name="SHARED_FORMULA_12_6_12_6_0" localSheetId="10">#REF!/#REF!*100</definedName>
    <definedName name="SHARED_FORMULA_12_6_12_6_0" localSheetId="7">#REF!/#REF!*100</definedName>
    <definedName name="SHARED_FORMULA_12_6_12_6_0" localSheetId="8">#REF!/#REF!*100</definedName>
    <definedName name="SHARED_FORMULA_12_6_12_6_0">#REF!/#REF!*100</definedName>
    <definedName name="SHARED_FORMULA_13_105_13_105_5" localSheetId="10">SUM(#REF!)-#REF!</definedName>
    <definedName name="SHARED_FORMULA_13_105_13_105_5" localSheetId="7">SUM(#REF!)-#REF!</definedName>
    <definedName name="SHARED_FORMULA_13_105_13_105_5" localSheetId="8">SUM(#REF!)-#REF!</definedName>
    <definedName name="SHARED_FORMULA_13_105_13_105_5">SUM(#REF!)-#REF!</definedName>
    <definedName name="SHARED_FORMULA_13_3_13_3_5" localSheetId="10">SUM(#REF!)-#REF!</definedName>
    <definedName name="SHARED_FORMULA_13_3_13_3_5" localSheetId="7">SUM(#REF!)-#REF!</definedName>
    <definedName name="SHARED_FORMULA_13_3_13_3_5" localSheetId="8">SUM(#REF!)-#REF!</definedName>
    <definedName name="SHARED_FORMULA_13_3_13_3_5">SUM(#REF!)-#REF!</definedName>
    <definedName name="SHARED_FORMULA_13_41_13_41_5" localSheetId="10">SUM(#REF!)-#REF!</definedName>
    <definedName name="SHARED_FORMULA_13_41_13_41_5" localSheetId="7">SUM(#REF!)-#REF!</definedName>
    <definedName name="SHARED_FORMULA_13_41_13_41_5" localSheetId="8">SUM(#REF!)-#REF!</definedName>
    <definedName name="SHARED_FORMULA_13_41_13_41_5">SUM(#REF!)-#REF!</definedName>
    <definedName name="SHARED_FORMULA_13_73_13_73_5" localSheetId="10">SUM(#REF!)-#REF!</definedName>
    <definedName name="SHARED_FORMULA_13_73_13_73_5" localSheetId="7">SUM(#REF!)-#REF!</definedName>
    <definedName name="SHARED_FORMULA_13_73_13_73_5" localSheetId="8">SUM(#REF!)-#REF!</definedName>
    <definedName name="SHARED_FORMULA_13_73_13_73_5">SUM(#REF!)-#REF!</definedName>
    <definedName name="SHARED_FORMULA_13_9_13_9_3" localSheetId="10">SUM(#REF!+#REF!+#REF!)</definedName>
    <definedName name="SHARED_FORMULA_13_9_13_9_3" localSheetId="7">SUM(#REF!+#REF!+#REF!)</definedName>
    <definedName name="SHARED_FORMULA_13_9_13_9_3" localSheetId="8">SUM(#REF!+#REF!+#REF!)</definedName>
    <definedName name="SHARED_FORMULA_13_9_13_9_3">SUM(#REF!+#REF!+#REF!)</definedName>
    <definedName name="SHARED_FORMULA_14_102_14_102_5" localSheetId="10">#REF!</definedName>
    <definedName name="SHARED_FORMULA_14_102_14_102_5" localSheetId="7">#REF!</definedName>
    <definedName name="SHARED_FORMULA_14_102_14_102_5" localSheetId="8">#REF!</definedName>
    <definedName name="SHARED_FORMULA_14_102_14_102_5">#REF!</definedName>
    <definedName name="SHARED_FORMULA_14_121_14_121_5" localSheetId="10">#REF!+#REF!+#REF!+#REF!</definedName>
    <definedName name="SHARED_FORMULA_14_121_14_121_5" localSheetId="7">#REF!+#REF!+#REF!+#REF!</definedName>
    <definedName name="SHARED_FORMULA_14_121_14_121_5" localSheetId="8">#REF!+#REF!+#REF!+#REF!</definedName>
    <definedName name="SHARED_FORMULA_14_121_14_121_5">#REF!+#REF!+#REF!+#REF!</definedName>
    <definedName name="SHARED_FORMULA_14_131_14_131_5" localSheetId="10">#REF!+#REF!+#REF!+#REF!+#REF!+#REF!+#REF!+#REF!+#REF!+#REF!+#REF!+#REF!+#REF!+#REF!+#REF!+#REF!+#REF!+#REF!+#REF!+#REF!+#REF!+#REF!+#REF!</definedName>
    <definedName name="SHARED_FORMULA_14_131_14_131_5" localSheetId="7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0">#REF!+#REF!</definedName>
    <definedName name="SHARED_FORMULA_14_150_14_150_5" localSheetId="7">#REF!+#REF!</definedName>
    <definedName name="SHARED_FORMULA_14_150_14_150_5" localSheetId="8">#REF!+#REF!</definedName>
    <definedName name="SHARED_FORMULA_14_150_14_150_5">#REF!+#REF!</definedName>
    <definedName name="SHARED_FORMULA_14_151_14_151_5" localSheetId="10">#REF!-#REF!</definedName>
    <definedName name="SHARED_FORMULA_14_151_14_151_5" localSheetId="7">#REF!-#REF!</definedName>
    <definedName name="SHARED_FORMULA_14_151_14_151_5" localSheetId="8">#REF!-#REF!</definedName>
    <definedName name="SHARED_FORMULA_14_151_14_151_5">#REF!-#REF!</definedName>
    <definedName name="SHARED_FORMULA_14_71_14_71_5" localSheetId="10">#REF!+#REF!+#REF!+#REF!</definedName>
    <definedName name="SHARED_FORMULA_14_71_14_71_5" localSheetId="7">#REF!+#REF!+#REF!+#REF!</definedName>
    <definedName name="SHARED_FORMULA_14_71_14_71_5" localSheetId="8">#REF!+#REF!+#REF!+#REF!</definedName>
    <definedName name="SHARED_FORMULA_14_71_14_71_5">#REF!+#REF!+#REF!+#REF!</definedName>
    <definedName name="SHARED_FORMULA_14_72_14_72_5" localSheetId="10">#REF!+#REF!+#REF!+#REF!</definedName>
    <definedName name="SHARED_FORMULA_14_72_14_72_5" localSheetId="7">#REF!+#REF!+#REF!+#REF!</definedName>
    <definedName name="SHARED_FORMULA_14_72_14_72_5" localSheetId="8">#REF!+#REF!+#REF!+#REF!</definedName>
    <definedName name="SHARED_FORMULA_14_72_14_72_5">#REF!+#REF!+#REF!+#REF!</definedName>
    <definedName name="SHARED_FORMULA_14_73_14_73_5" localSheetId="10">#REF!+#REF!+#REF!+#REF!</definedName>
    <definedName name="SHARED_FORMULA_14_73_14_73_5" localSheetId="7">#REF!+#REF!+#REF!+#REF!</definedName>
    <definedName name="SHARED_FORMULA_14_73_14_73_5" localSheetId="8">#REF!+#REF!+#REF!+#REF!</definedName>
    <definedName name="SHARED_FORMULA_14_73_14_73_5">#REF!+#REF!+#REF!+#REF!</definedName>
    <definedName name="SHARED_FORMULA_14_74_14_74_5" localSheetId="10">#REF!+#REF!+#REF!+#REF!</definedName>
    <definedName name="SHARED_FORMULA_14_74_14_74_5" localSheetId="7">#REF!+#REF!+#REF!+#REF!</definedName>
    <definedName name="SHARED_FORMULA_14_74_14_74_5" localSheetId="8">#REF!+#REF!+#REF!+#REF!</definedName>
    <definedName name="SHARED_FORMULA_14_74_14_74_5">#REF!+#REF!+#REF!+#REF!</definedName>
    <definedName name="SHARED_FORMULA_14_75_14_75_5" localSheetId="10">#REF!+#REF!+#REF!+#REF!</definedName>
    <definedName name="SHARED_FORMULA_14_75_14_75_5" localSheetId="7">#REF!+#REF!+#REF!+#REF!</definedName>
    <definedName name="SHARED_FORMULA_14_75_14_75_5" localSheetId="8">#REF!+#REF!+#REF!+#REF!</definedName>
    <definedName name="SHARED_FORMULA_14_75_14_75_5">#REF!+#REF!+#REF!+#REF!</definedName>
    <definedName name="SHARED_FORMULA_14_86_14_86_5" localSheetId="10">#REF!+#REF!</definedName>
    <definedName name="SHARED_FORMULA_14_86_14_86_5" localSheetId="7">#REF!+#REF!</definedName>
    <definedName name="SHARED_FORMULA_14_86_14_86_5" localSheetId="8">#REF!+#REF!</definedName>
    <definedName name="SHARED_FORMULA_14_86_14_86_5">#REF!+#REF!</definedName>
    <definedName name="SHARED_FORMULA_14_9_14_9_3" localSheetId="10">SUM(#REF!+#REF!+#REF!)</definedName>
    <definedName name="SHARED_FORMULA_14_9_14_9_3" localSheetId="7">SUM(#REF!+#REF!+#REF!)</definedName>
    <definedName name="SHARED_FORMULA_14_9_14_9_3" localSheetId="8">SUM(#REF!+#REF!+#REF!)</definedName>
    <definedName name="SHARED_FORMULA_14_9_14_9_3">SUM(#REF!+#REF!+#REF!)</definedName>
    <definedName name="SHARED_FORMULA_16_112_16_112_5" localSheetId="10">#REF!</definedName>
    <definedName name="SHARED_FORMULA_16_112_16_112_5" localSheetId="7">#REF!</definedName>
    <definedName name="SHARED_FORMULA_16_112_16_112_5" localSheetId="8">#REF!</definedName>
    <definedName name="SHARED_FORMULA_16_112_16_112_5">#REF!</definedName>
    <definedName name="SHARED_FORMULA_17_108_17_108_5" localSheetId="10">#REF!</definedName>
    <definedName name="SHARED_FORMULA_17_108_17_108_5" localSheetId="7">#REF!</definedName>
    <definedName name="SHARED_FORMULA_17_108_17_108_5" localSheetId="8">#REF!</definedName>
    <definedName name="SHARED_FORMULA_17_108_17_108_5">#REF!</definedName>
    <definedName name="SHARED_FORMULA_17_117_17_117_5" localSheetId="10">#REF!</definedName>
    <definedName name="SHARED_FORMULA_17_117_17_117_5" localSheetId="7">#REF!</definedName>
    <definedName name="SHARED_FORMULA_17_117_17_117_5" localSheetId="8">#REF!</definedName>
    <definedName name="SHARED_FORMULA_17_117_17_117_5">#REF!</definedName>
    <definedName name="SHARED_FORMULA_17_127_17_127_5" localSheetId="10">#REF!</definedName>
    <definedName name="SHARED_FORMULA_17_127_17_127_5" localSheetId="7">#REF!</definedName>
    <definedName name="SHARED_FORMULA_17_127_17_127_5" localSheetId="8">#REF!</definedName>
    <definedName name="SHARED_FORMULA_17_127_17_127_5">#REF!</definedName>
    <definedName name="SHARED_FORMULA_17_22_17_22_5" localSheetId="10">#REF!</definedName>
    <definedName name="SHARED_FORMULA_17_22_17_22_5" localSheetId="7">#REF!</definedName>
    <definedName name="SHARED_FORMULA_17_22_17_22_5" localSheetId="8">#REF!</definedName>
    <definedName name="SHARED_FORMULA_17_22_17_22_5">#REF!</definedName>
    <definedName name="SHARED_FORMULA_17_27_17_27_5" localSheetId="10">#REF!</definedName>
    <definedName name="SHARED_FORMULA_17_27_17_27_5" localSheetId="7">#REF!</definedName>
    <definedName name="SHARED_FORMULA_17_27_17_27_5" localSheetId="8">#REF!</definedName>
    <definedName name="SHARED_FORMULA_17_27_17_27_5">#REF!</definedName>
    <definedName name="SHARED_FORMULA_17_32_17_32_5" localSheetId="10">#REF!</definedName>
    <definedName name="SHARED_FORMULA_17_32_17_32_5" localSheetId="7">#REF!</definedName>
    <definedName name="SHARED_FORMULA_17_32_17_32_5" localSheetId="8">#REF!</definedName>
    <definedName name="SHARED_FORMULA_17_32_17_32_5">#REF!</definedName>
    <definedName name="SHARED_FORMULA_17_37_17_37_5" localSheetId="10">#REF!</definedName>
    <definedName name="SHARED_FORMULA_17_37_17_37_5" localSheetId="7">#REF!</definedName>
    <definedName name="SHARED_FORMULA_17_37_17_37_5" localSheetId="8">#REF!</definedName>
    <definedName name="SHARED_FORMULA_17_37_17_37_5">#REF!</definedName>
    <definedName name="SHARED_FORMULA_17_4_17_4_5" localSheetId="10">#REF!</definedName>
    <definedName name="SHARED_FORMULA_17_4_17_4_5" localSheetId="7">#REF!</definedName>
    <definedName name="SHARED_FORMULA_17_4_17_4_5" localSheetId="8">#REF!</definedName>
    <definedName name="SHARED_FORMULA_17_4_17_4_5">#REF!</definedName>
    <definedName name="SHARED_FORMULA_17_43_17_43_5" localSheetId="10">#REF!</definedName>
    <definedName name="SHARED_FORMULA_17_43_17_43_5" localSheetId="7">#REF!</definedName>
    <definedName name="SHARED_FORMULA_17_43_17_43_5" localSheetId="8">#REF!</definedName>
    <definedName name="SHARED_FORMULA_17_43_17_43_5">#REF!</definedName>
    <definedName name="SHARED_FORMULA_17_47_17_47_5" localSheetId="10">#REF!</definedName>
    <definedName name="SHARED_FORMULA_17_47_17_47_5" localSheetId="7">#REF!</definedName>
    <definedName name="SHARED_FORMULA_17_47_17_47_5" localSheetId="8">#REF!</definedName>
    <definedName name="SHARED_FORMULA_17_47_17_47_5">#REF!</definedName>
    <definedName name="SHARED_FORMULA_17_52_17_52_5" localSheetId="10">#REF!</definedName>
    <definedName name="SHARED_FORMULA_17_52_17_52_5" localSheetId="7">#REF!</definedName>
    <definedName name="SHARED_FORMULA_17_52_17_52_5" localSheetId="8">#REF!</definedName>
    <definedName name="SHARED_FORMULA_17_52_17_52_5">#REF!</definedName>
    <definedName name="SHARED_FORMULA_17_57_17_57_5" localSheetId="10">#REF!</definedName>
    <definedName name="SHARED_FORMULA_17_57_17_57_5" localSheetId="7">#REF!</definedName>
    <definedName name="SHARED_FORMULA_17_57_17_57_5" localSheetId="8">#REF!</definedName>
    <definedName name="SHARED_FORMULA_17_57_17_57_5">#REF!</definedName>
    <definedName name="SHARED_FORMULA_17_62_17_62_5" localSheetId="10">#REF!</definedName>
    <definedName name="SHARED_FORMULA_17_62_17_62_5" localSheetId="7">#REF!</definedName>
    <definedName name="SHARED_FORMULA_17_62_17_62_5" localSheetId="8">#REF!</definedName>
    <definedName name="SHARED_FORMULA_17_62_17_62_5">#REF!</definedName>
    <definedName name="SHARED_FORMULA_17_67_17_67_5" localSheetId="10">#REF!</definedName>
    <definedName name="SHARED_FORMULA_17_67_17_67_5" localSheetId="7">#REF!</definedName>
    <definedName name="SHARED_FORMULA_17_67_17_67_5" localSheetId="8">#REF!</definedName>
    <definedName name="SHARED_FORMULA_17_67_17_67_5">#REF!</definedName>
    <definedName name="SHARED_FORMULA_17_77_17_77_5" localSheetId="10">#REF!</definedName>
    <definedName name="SHARED_FORMULA_17_77_17_77_5" localSheetId="7">#REF!</definedName>
    <definedName name="SHARED_FORMULA_17_77_17_77_5" localSheetId="8">#REF!</definedName>
    <definedName name="SHARED_FORMULA_17_77_17_77_5">#REF!</definedName>
    <definedName name="SHARED_FORMULA_17_82_17_82_5" localSheetId="10">#REF!</definedName>
    <definedName name="SHARED_FORMULA_17_82_17_82_5" localSheetId="7">#REF!</definedName>
    <definedName name="SHARED_FORMULA_17_82_17_82_5" localSheetId="8">#REF!</definedName>
    <definedName name="SHARED_FORMULA_17_82_17_82_5">#REF!</definedName>
    <definedName name="SHARED_FORMULA_17_9_17_9_5" localSheetId="10">#REF!</definedName>
    <definedName name="SHARED_FORMULA_17_9_17_9_5" localSheetId="7">#REF!</definedName>
    <definedName name="SHARED_FORMULA_17_9_17_9_5" localSheetId="8">#REF!</definedName>
    <definedName name="SHARED_FORMULA_17_9_17_9_5">#REF!</definedName>
    <definedName name="SHARED_FORMULA_17_92_17_92_5" localSheetId="10">#REF!</definedName>
    <definedName name="SHARED_FORMULA_17_92_17_92_5" localSheetId="7">#REF!</definedName>
    <definedName name="SHARED_FORMULA_17_92_17_92_5" localSheetId="8">#REF!</definedName>
    <definedName name="SHARED_FORMULA_17_92_17_92_5">#REF!</definedName>
    <definedName name="SHARED_FORMULA_17_97_17_97_5" localSheetId="10">#REF!</definedName>
    <definedName name="SHARED_FORMULA_17_97_17_97_5" localSheetId="7">#REF!</definedName>
    <definedName name="SHARED_FORMULA_17_97_17_97_5" localSheetId="8">#REF!</definedName>
    <definedName name="SHARED_FORMULA_17_97_17_97_5">#REF!</definedName>
    <definedName name="SHARED_FORMULA_2_102_2_102_5" localSheetId="10">#REF!</definedName>
    <definedName name="SHARED_FORMULA_2_102_2_102_5" localSheetId="7">#REF!</definedName>
    <definedName name="SHARED_FORMULA_2_102_2_102_5" localSheetId="8">#REF!</definedName>
    <definedName name="SHARED_FORMULA_2_102_2_102_5">#REF!</definedName>
    <definedName name="SHARED_FORMULA_2_107_2_107_5" localSheetId="10">#REF!</definedName>
    <definedName name="SHARED_FORMULA_2_107_2_107_5" localSheetId="7">#REF!</definedName>
    <definedName name="SHARED_FORMULA_2_107_2_107_5" localSheetId="8">#REF!</definedName>
    <definedName name="SHARED_FORMULA_2_107_2_107_5">#REF!</definedName>
    <definedName name="SHARED_FORMULA_2_112_2_112_5" localSheetId="10">#REF!</definedName>
    <definedName name="SHARED_FORMULA_2_112_2_112_5" localSheetId="7">#REF!</definedName>
    <definedName name="SHARED_FORMULA_2_112_2_112_5" localSheetId="8">#REF!</definedName>
    <definedName name="SHARED_FORMULA_2_112_2_112_5">#REF!</definedName>
    <definedName name="SHARED_FORMULA_2_121_2_121_5" localSheetId="10">#REF!+#REF!+#REF!+#REF!</definedName>
    <definedName name="SHARED_FORMULA_2_121_2_121_5" localSheetId="7">#REF!+#REF!+#REF!+#REF!</definedName>
    <definedName name="SHARED_FORMULA_2_121_2_121_5" localSheetId="8">#REF!+#REF!+#REF!+#REF!</definedName>
    <definedName name="SHARED_FORMULA_2_121_2_121_5">#REF!+#REF!+#REF!+#REF!</definedName>
    <definedName name="SHARED_FORMULA_2_122_2_122_5" localSheetId="10">#REF!+#REF!+#REF!+#REF!</definedName>
    <definedName name="SHARED_FORMULA_2_122_2_122_5" localSheetId="7">#REF!+#REF!+#REF!+#REF!</definedName>
    <definedName name="SHARED_FORMULA_2_122_2_122_5" localSheetId="8">#REF!+#REF!+#REF!+#REF!</definedName>
    <definedName name="SHARED_FORMULA_2_122_2_122_5">#REF!+#REF!+#REF!+#REF!</definedName>
    <definedName name="SHARED_FORMULA_2_123_2_123_5" localSheetId="10">#REF!+#REF!+#REF!+#REF!</definedName>
    <definedName name="SHARED_FORMULA_2_123_2_123_5" localSheetId="7">#REF!+#REF!+#REF!+#REF!</definedName>
    <definedName name="SHARED_FORMULA_2_123_2_123_5" localSheetId="8">#REF!+#REF!+#REF!+#REF!</definedName>
    <definedName name="SHARED_FORMULA_2_123_2_123_5">#REF!+#REF!+#REF!+#REF!</definedName>
    <definedName name="SHARED_FORMULA_2_124_2_124_5" localSheetId="10">#REF!+#REF!+#REF!+#REF!</definedName>
    <definedName name="SHARED_FORMULA_2_124_2_124_5" localSheetId="7">#REF!+#REF!+#REF!+#REF!</definedName>
    <definedName name="SHARED_FORMULA_2_124_2_124_5" localSheetId="8">#REF!+#REF!+#REF!+#REF!</definedName>
    <definedName name="SHARED_FORMULA_2_124_2_124_5">#REF!+#REF!+#REF!+#REF!</definedName>
    <definedName name="SHARED_FORMULA_2_125_2_125_5" localSheetId="10">#REF!+#REF!+#REF!+#REF!</definedName>
    <definedName name="SHARED_FORMULA_2_125_2_125_5" localSheetId="7">#REF!+#REF!+#REF!+#REF!</definedName>
    <definedName name="SHARED_FORMULA_2_125_2_125_5" localSheetId="8">#REF!+#REF!+#REF!+#REF!</definedName>
    <definedName name="SHARED_FORMULA_2_125_2_125_5">#REF!+#REF!+#REF!+#REF!</definedName>
    <definedName name="SHARED_FORMULA_2_127_2_127_5" localSheetId="10">#REF!</definedName>
    <definedName name="SHARED_FORMULA_2_127_2_127_5" localSheetId="7">#REF!</definedName>
    <definedName name="SHARED_FORMULA_2_127_2_127_5" localSheetId="8">#REF!</definedName>
    <definedName name="SHARED_FORMULA_2_127_2_127_5">#REF!</definedName>
    <definedName name="SHARED_FORMULA_2_131_2_131_5" localSheetId="10">#REF!+#REF!+#REF!+#REF!+#REF!+#REF!+#REF!+#REF!+#REF!+#REF!+#REF!+#REF!+#REF!+#REF!+#REF!+#REF!+#REF!+#REF!+#REF!+#REF!+#REF!+#REF!+#REF!</definedName>
    <definedName name="SHARED_FORMULA_2_131_2_131_5" localSheetId="7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0">#REF!+#REF!+#REF!+#REF!+#REF!+#REF!+#REF!+#REF!+#REF!+#REF!+#REF!+#REF!+#REF!+#REF!+#REF!+#REF!+#REF!+#REF!+#REF!+#REF!+#REF!+#REF!+#REF!</definedName>
    <definedName name="SHARED_FORMULA_2_132_2_132_5" localSheetId="7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0">#REF!+#REF!+#REF!+#REF!+#REF!+#REF!+#REF!+#REF!+#REF!+#REF!+#REF!+#REF!+#REF!+#REF!+#REF!+#REF!+#REF!+#REF!+#REF!+#REF!+#REF!+#REF!+#REF!</definedName>
    <definedName name="SHARED_FORMULA_2_134_2_134_5" localSheetId="7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0">#REF!+#REF!+#REF!+#REF!+#REF!+#REF!+#REF!+#REF!+#REF!+#REF!+#REF!+#REF!+#REF!+#REF!+#REF!+#REF!+#REF!+#REF!+#REF!+#REF!+#REF!+#REF!+#REF!</definedName>
    <definedName name="SHARED_FORMULA_2_137_2_137_5" localSheetId="7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0">#REF!</definedName>
    <definedName name="SHARED_FORMULA_2_14_2_14_5" localSheetId="7">#REF!</definedName>
    <definedName name="SHARED_FORMULA_2_14_2_14_5" localSheetId="8">#REF!</definedName>
    <definedName name="SHARED_FORMULA_2_14_2_14_5">#REF!</definedName>
    <definedName name="SHARED_FORMULA_2_140_2_140_5" localSheetId="10">#REF!+#REF!+#REF!+#REF!+#REF!+#REF!+#REF!+#REF!+#REF!+#REF!+#REF!+#REF!+#REF!+#REF!+#REF!+#REF!+#REF!+#REF!+#REF!+#REF!+#REF!+#REF!</definedName>
    <definedName name="SHARED_FORMULA_2_140_2_140_5" localSheetId="7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0">#REF!+#REF!+#REF!+#REF!+#REF!+#REF!+#REF!+#REF!+#REF!+#REF!+#REF!+#REF!+#REF!+#REF!+#REF!+#REF!+#REF!+#REF!+#REF!+#REF!+#REF!+#REF!</definedName>
    <definedName name="SHARED_FORMULA_2_141_2_141_5" localSheetId="7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0">#REF!+#REF!+#REF!+#REF!+#REF!+#REF!+#REF!+#REF!+#REF!+#REF!+#REF!+#REF!+#REF!+#REF!+#REF!+#REF!+#REF!+#REF!+#REF!+#REF!+#REF!+#REF!</definedName>
    <definedName name="SHARED_FORMULA_2_142_2_142_5" localSheetId="7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0">#REF!+#REF!+#REF!+#REF!+#REF!+#REF!+#REF!+#REF!+#REF!+#REF!+#REF!+#REF!+#REF!+#REF!+#REF!+#REF!+#REF!+#REF!+#REF!+#REF!+#REF!+#REF!</definedName>
    <definedName name="SHARED_FORMULA_2_143_2_143_5" localSheetId="7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0">#REF!+#REF!+#REF!+#REF!+#REF!+#REF!+#REF!+#REF!+#REF!+#REF!+#REF!+#REF!+#REF!+#REF!+#REF!+#REF!+#REF!+#REF!+#REF!+#REF!+#REF!+#REF!</definedName>
    <definedName name="SHARED_FORMULA_2_144_2_144_5" localSheetId="7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0">#REF!+#REF!+#REF!+#REF!+#REF!+#REF!+#REF!+#REF!+#REF!+#REF!+#REF!+#REF!+#REF!+#REF!+#REF!+#REF!+#REF!+#REF!+#REF!+#REF!+#REF!+#REF!</definedName>
    <definedName name="SHARED_FORMULA_2_145_2_145_5" localSheetId="7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0">#REF!-#REF!</definedName>
    <definedName name="SHARED_FORMULA_2_146_2_146_5" localSheetId="7">#REF!-#REF!</definedName>
    <definedName name="SHARED_FORMULA_2_146_2_146_5" localSheetId="8">#REF!-#REF!</definedName>
    <definedName name="SHARED_FORMULA_2_146_2_146_5">#REF!-#REF!</definedName>
    <definedName name="SHARED_FORMULA_2_22_2_22_5" localSheetId="10">#REF!</definedName>
    <definedName name="SHARED_FORMULA_2_22_2_22_5" localSheetId="7">#REF!</definedName>
    <definedName name="SHARED_FORMULA_2_22_2_22_5" localSheetId="8">#REF!</definedName>
    <definedName name="SHARED_FORMULA_2_22_2_22_5">#REF!</definedName>
    <definedName name="SHARED_FORMULA_2_27_2_27_5" localSheetId="10">#REF!</definedName>
    <definedName name="SHARED_FORMULA_2_27_2_27_5" localSheetId="7">#REF!</definedName>
    <definedName name="SHARED_FORMULA_2_27_2_27_5" localSheetId="8">#REF!</definedName>
    <definedName name="SHARED_FORMULA_2_27_2_27_5">#REF!</definedName>
    <definedName name="SHARED_FORMULA_2_32_2_32_5" localSheetId="10">#REF!</definedName>
    <definedName name="SHARED_FORMULA_2_32_2_32_5" localSheetId="7">#REF!</definedName>
    <definedName name="SHARED_FORMULA_2_32_2_32_5" localSheetId="8">#REF!</definedName>
    <definedName name="SHARED_FORMULA_2_32_2_32_5">#REF!</definedName>
    <definedName name="SHARED_FORMULA_2_37_2_37_5" localSheetId="10">#REF!</definedName>
    <definedName name="SHARED_FORMULA_2_37_2_37_5" localSheetId="7">#REF!</definedName>
    <definedName name="SHARED_FORMULA_2_37_2_37_5" localSheetId="8">#REF!</definedName>
    <definedName name="SHARED_FORMULA_2_37_2_37_5">#REF!</definedName>
    <definedName name="SHARED_FORMULA_2_4_2_4_5" localSheetId="10">#REF!</definedName>
    <definedName name="SHARED_FORMULA_2_4_2_4_5" localSheetId="7">#REF!</definedName>
    <definedName name="SHARED_FORMULA_2_4_2_4_5" localSheetId="8">#REF!</definedName>
    <definedName name="SHARED_FORMULA_2_4_2_4_5">#REF!</definedName>
    <definedName name="SHARED_FORMULA_2_42_2_42_5" localSheetId="10">#REF!</definedName>
    <definedName name="SHARED_FORMULA_2_42_2_42_5" localSheetId="7">#REF!</definedName>
    <definedName name="SHARED_FORMULA_2_42_2_42_5" localSheetId="8">#REF!</definedName>
    <definedName name="SHARED_FORMULA_2_42_2_42_5">#REF!</definedName>
    <definedName name="SHARED_FORMULA_2_44_2_44_5" localSheetId="10">#REF!</definedName>
    <definedName name="SHARED_FORMULA_2_44_2_44_5" localSheetId="7">#REF!</definedName>
    <definedName name="SHARED_FORMULA_2_44_2_44_5" localSheetId="8">#REF!</definedName>
    <definedName name="SHARED_FORMULA_2_44_2_44_5">#REF!</definedName>
    <definedName name="SHARED_FORMULA_2_47_2_47_5" localSheetId="10">#REF!</definedName>
    <definedName name="SHARED_FORMULA_2_47_2_47_5" localSheetId="7">#REF!</definedName>
    <definedName name="SHARED_FORMULA_2_47_2_47_5" localSheetId="8">#REF!</definedName>
    <definedName name="SHARED_FORMULA_2_47_2_47_5">#REF!</definedName>
    <definedName name="SHARED_FORMULA_2_48_2_48_5" localSheetId="10">#REF!</definedName>
    <definedName name="SHARED_FORMULA_2_48_2_48_5" localSheetId="7">#REF!</definedName>
    <definedName name="SHARED_FORMULA_2_48_2_48_5" localSheetId="8">#REF!</definedName>
    <definedName name="SHARED_FORMULA_2_48_2_48_5">#REF!</definedName>
    <definedName name="SHARED_FORMULA_2_52_2_52_5" localSheetId="10">#REF!</definedName>
    <definedName name="SHARED_FORMULA_2_52_2_52_5" localSheetId="7">#REF!</definedName>
    <definedName name="SHARED_FORMULA_2_52_2_52_5" localSheetId="8">#REF!</definedName>
    <definedName name="SHARED_FORMULA_2_52_2_52_5">#REF!</definedName>
    <definedName name="SHARED_FORMULA_2_57_2_57_5" localSheetId="10">#REF!</definedName>
    <definedName name="SHARED_FORMULA_2_57_2_57_5" localSheetId="7">#REF!</definedName>
    <definedName name="SHARED_FORMULA_2_57_2_57_5" localSheetId="8">#REF!</definedName>
    <definedName name="SHARED_FORMULA_2_57_2_57_5">#REF!</definedName>
    <definedName name="SHARED_FORMULA_2_67_2_67_5" localSheetId="10">#REF!</definedName>
    <definedName name="SHARED_FORMULA_2_67_2_67_5" localSheetId="7">#REF!</definedName>
    <definedName name="SHARED_FORMULA_2_67_2_67_5" localSheetId="8">#REF!</definedName>
    <definedName name="SHARED_FORMULA_2_67_2_67_5">#REF!</definedName>
    <definedName name="SHARED_FORMULA_2_71_2_71_5" localSheetId="10">#REF!+#REF!+#REF!+#REF!</definedName>
    <definedName name="SHARED_FORMULA_2_71_2_71_5" localSheetId="7">#REF!+#REF!+#REF!+#REF!</definedName>
    <definedName name="SHARED_FORMULA_2_71_2_71_5" localSheetId="8">#REF!+#REF!+#REF!+#REF!</definedName>
    <definedName name="SHARED_FORMULA_2_71_2_71_5">#REF!+#REF!+#REF!+#REF!</definedName>
    <definedName name="SHARED_FORMULA_2_72_2_72_5" localSheetId="10">#REF!+#REF!+#REF!+#REF!</definedName>
    <definedName name="SHARED_FORMULA_2_72_2_72_5" localSheetId="7">#REF!+#REF!+#REF!+#REF!</definedName>
    <definedName name="SHARED_FORMULA_2_72_2_72_5" localSheetId="8">#REF!+#REF!+#REF!+#REF!</definedName>
    <definedName name="SHARED_FORMULA_2_72_2_72_5">#REF!+#REF!+#REF!+#REF!</definedName>
    <definedName name="SHARED_FORMULA_2_73_2_73_5" localSheetId="10">#REF!+#REF!+#REF!+#REF!</definedName>
    <definedName name="SHARED_FORMULA_2_73_2_73_5" localSheetId="7">#REF!+#REF!+#REF!+#REF!</definedName>
    <definedName name="SHARED_FORMULA_2_73_2_73_5" localSheetId="8">#REF!+#REF!+#REF!+#REF!</definedName>
    <definedName name="SHARED_FORMULA_2_73_2_73_5">#REF!+#REF!+#REF!+#REF!</definedName>
    <definedName name="SHARED_FORMULA_2_74_2_74_5" localSheetId="10">#REF!+#REF!+#REF!+#REF!</definedName>
    <definedName name="SHARED_FORMULA_2_74_2_74_5" localSheetId="7">#REF!+#REF!+#REF!+#REF!</definedName>
    <definedName name="SHARED_FORMULA_2_74_2_74_5" localSheetId="8">#REF!+#REF!+#REF!+#REF!</definedName>
    <definedName name="SHARED_FORMULA_2_74_2_74_5">#REF!+#REF!+#REF!+#REF!</definedName>
    <definedName name="SHARED_FORMULA_2_75_2_75_5" localSheetId="10">#REF!+#REF!+#REF!+#REF!</definedName>
    <definedName name="SHARED_FORMULA_2_75_2_75_5" localSheetId="7">#REF!+#REF!+#REF!+#REF!</definedName>
    <definedName name="SHARED_FORMULA_2_75_2_75_5" localSheetId="8">#REF!+#REF!+#REF!+#REF!</definedName>
    <definedName name="SHARED_FORMULA_2_75_2_75_5">#REF!+#REF!+#REF!+#REF!</definedName>
    <definedName name="SHARED_FORMULA_2_82_2_82_5" localSheetId="10">#REF!</definedName>
    <definedName name="SHARED_FORMULA_2_82_2_82_5" localSheetId="7">#REF!</definedName>
    <definedName name="SHARED_FORMULA_2_82_2_82_5" localSheetId="8">#REF!</definedName>
    <definedName name="SHARED_FORMULA_2_82_2_82_5">#REF!</definedName>
    <definedName name="SHARED_FORMULA_2_86_2_86_5" localSheetId="10">#REF!+#REF!</definedName>
    <definedName name="SHARED_FORMULA_2_86_2_86_5" localSheetId="7">#REF!+#REF!</definedName>
    <definedName name="SHARED_FORMULA_2_86_2_86_5" localSheetId="8">#REF!+#REF!</definedName>
    <definedName name="SHARED_FORMULA_2_86_2_86_5">#REF!+#REF!</definedName>
    <definedName name="SHARED_FORMULA_2_87_2_87_5" localSheetId="10">#REF!+#REF!</definedName>
    <definedName name="SHARED_FORMULA_2_87_2_87_5" localSheetId="7">#REF!+#REF!</definedName>
    <definedName name="SHARED_FORMULA_2_87_2_87_5" localSheetId="8">#REF!+#REF!</definedName>
    <definedName name="SHARED_FORMULA_2_87_2_87_5">#REF!+#REF!</definedName>
    <definedName name="SHARED_FORMULA_2_88_2_88_5" localSheetId="10">#REF!+#REF!</definedName>
    <definedName name="SHARED_FORMULA_2_88_2_88_5" localSheetId="7">#REF!+#REF!</definedName>
    <definedName name="SHARED_FORMULA_2_88_2_88_5" localSheetId="8">#REF!+#REF!</definedName>
    <definedName name="SHARED_FORMULA_2_88_2_88_5">#REF!+#REF!</definedName>
    <definedName name="SHARED_FORMULA_2_89_2_89_5" localSheetId="10">#REF!+#REF!</definedName>
    <definedName name="SHARED_FORMULA_2_89_2_89_5" localSheetId="7">#REF!+#REF!</definedName>
    <definedName name="SHARED_FORMULA_2_89_2_89_5" localSheetId="8">#REF!+#REF!</definedName>
    <definedName name="SHARED_FORMULA_2_89_2_89_5">#REF!+#REF!</definedName>
    <definedName name="SHARED_FORMULA_2_9_2_9_5" localSheetId="10">#REF!</definedName>
    <definedName name="SHARED_FORMULA_2_9_2_9_5" localSheetId="7">#REF!</definedName>
    <definedName name="SHARED_FORMULA_2_9_2_9_5" localSheetId="8">#REF!</definedName>
    <definedName name="SHARED_FORMULA_2_9_2_9_5">#REF!</definedName>
    <definedName name="SHARED_FORMULA_2_90_2_90_5" localSheetId="10">#REF!+#REF!</definedName>
    <definedName name="SHARED_FORMULA_2_90_2_90_5" localSheetId="7">#REF!+#REF!</definedName>
    <definedName name="SHARED_FORMULA_2_90_2_90_5" localSheetId="8">#REF!+#REF!</definedName>
    <definedName name="SHARED_FORMULA_2_90_2_90_5">#REF!+#REF!</definedName>
    <definedName name="SHARED_FORMULA_2_92_2_92_5" localSheetId="10">#REF!</definedName>
    <definedName name="SHARED_FORMULA_2_92_2_92_5" localSheetId="7">#REF!</definedName>
    <definedName name="SHARED_FORMULA_2_92_2_92_5" localSheetId="8">#REF!</definedName>
    <definedName name="SHARED_FORMULA_2_92_2_92_5">#REF!</definedName>
    <definedName name="SHARED_FORMULA_2_97_2_97_5" localSheetId="10">#REF!</definedName>
    <definedName name="SHARED_FORMULA_2_97_2_97_5" localSheetId="7">#REF!</definedName>
    <definedName name="SHARED_FORMULA_2_97_2_97_5" localSheetId="8">#REF!</definedName>
    <definedName name="SHARED_FORMULA_2_97_2_97_5">#REF!</definedName>
    <definedName name="SHARED_FORMULA_20_10_20_10_5" localSheetId="10">#REF!</definedName>
    <definedName name="SHARED_FORMULA_20_10_20_10_5" localSheetId="7">#REF!</definedName>
    <definedName name="SHARED_FORMULA_20_10_20_10_5" localSheetId="8">#REF!</definedName>
    <definedName name="SHARED_FORMULA_20_10_20_10_5">#REF!</definedName>
    <definedName name="SHARED_FORMULA_20_102_20_102_5" localSheetId="10">#REF!</definedName>
    <definedName name="SHARED_FORMULA_20_102_20_102_5" localSheetId="7">#REF!</definedName>
    <definedName name="SHARED_FORMULA_20_102_20_102_5" localSheetId="8">#REF!</definedName>
    <definedName name="SHARED_FORMULA_20_102_20_102_5">#REF!</definedName>
    <definedName name="SHARED_FORMULA_20_112_20_112_5" localSheetId="10">#REF!</definedName>
    <definedName name="SHARED_FORMULA_20_112_20_112_5" localSheetId="7">#REF!</definedName>
    <definedName name="SHARED_FORMULA_20_112_20_112_5" localSheetId="8">#REF!</definedName>
    <definedName name="SHARED_FORMULA_20_112_20_112_5">#REF!</definedName>
    <definedName name="SHARED_FORMULA_20_117_20_117_5" localSheetId="10">#REF!</definedName>
    <definedName name="SHARED_FORMULA_20_117_20_117_5" localSheetId="7">#REF!</definedName>
    <definedName name="SHARED_FORMULA_20_117_20_117_5" localSheetId="8">#REF!</definedName>
    <definedName name="SHARED_FORMULA_20_117_20_117_5">#REF!</definedName>
    <definedName name="SHARED_FORMULA_20_121_20_121_5" localSheetId="10">#REF!+#REF!+#REF!+#REF!</definedName>
    <definedName name="SHARED_FORMULA_20_121_20_121_5" localSheetId="7">#REF!+#REF!+#REF!+#REF!</definedName>
    <definedName name="SHARED_FORMULA_20_121_20_121_5" localSheetId="8">#REF!+#REF!+#REF!+#REF!</definedName>
    <definedName name="SHARED_FORMULA_20_121_20_121_5">#REF!+#REF!+#REF!+#REF!</definedName>
    <definedName name="SHARED_FORMULA_20_127_20_127_5" localSheetId="10">#REF!</definedName>
    <definedName name="SHARED_FORMULA_20_127_20_127_5" localSheetId="7">#REF!</definedName>
    <definedName name="SHARED_FORMULA_20_127_20_127_5" localSheetId="8">#REF!</definedName>
    <definedName name="SHARED_FORMULA_20_127_20_127_5">#REF!</definedName>
    <definedName name="SHARED_FORMULA_20_131_20_131_5" localSheetId="10">#REF!+#REF!+#REF!+#REF!+#REF!+#REF!+#REF!+#REF!+#REF!+#REF!+#REF!+#REF!+#REF!+#REF!+#REF!+#REF!+#REF!+#REF!+#REF!+#REF!+#REF!+#REF!+#REF!</definedName>
    <definedName name="SHARED_FORMULA_20_131_20_131_5" localSheetId="7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0">#REF!</definedName>
    <definedName name="SHARED_FORMULA_20_14_20_14_5" localSheetId="7">#REF!</definedName>
    <definedName name="SHARED_FORMULA_20_14_20_14_5" localSheetId="8">#REF!</definedName>
    <definedName name="SHARED_FORMULA_20_14_20_14_5">#REF!</definedName>
    <definedName name="SHARED_FORMULA_20_141_20_141_5" localSheetId="10">#REF!+#REF!+#REF!+#REF!+#REF!+#REF!+#REF!+#REF!+#REF!+#REF!+#REF!+#REF!+#REF!+#REF!+#REF!+#REF!+#REF!+#REF!+#REF!+#REF!+#REF!+#REF!</definedName>
    <definedName name="SHARED_FORMULA_20_141_20_141_5" localSheetId="7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0">#REF!</definedName>
    <definedName name="SHARED_FORMULA_20_19_20_19_5" localSheetId="7">#REF!</definedName>
    <definedName name="SHARED_FORMULA_20_19_20_19_5" localSheetId="8">#REF!</definedName>
    <definedName name="SHARED_FORMULA_20_19_20_19_5">#REF!</definedName>
    <definedName name="SHARED_FORMULA_20_22_20_22_5" localSheetId="10">#REF!</definedName>
    <definedName name="SHARED_FORMULA_20_22_20_22_5" localSheetId="7">#REF!</definedName>
    <definedName name="SHARED_FORMULA_20_22_20_22_5" localSheetId="8">#REF!</definedName>
    <definedName name="SHARED_FORMULA_20_22_20_22_5">#REF!</definedName>
    <definedName name="SHARED_FORMULA_20_27_20_27_5" localSheetId="10">#REF!</definedName>
    <definedName name="SHARED_FORMULA_20_27_20_27_5" localSheetId="7">#REF!</definedName>
    <definedName name="SHARED_FORMULA_20_27_20_27_5" localSheetId="8">#REF!</definedName>
    <definedName name="SHARED_FORMULA_20_27_20_27_5">#REF!</definedName>
    <definedName name="SHARED_FORMULA_20_33_20_33_5" localSheetId="10">#REF!</definedName>
    <definedName name="SHARED_FORMULA_20_33_20_33_5" localSheetId="7">#REF!</definedName>
    <definedName name="SHARED_FORMULA_20_33_20_33_5" localSheetId="8">#REF!</definedName>
    <definedName name="SHARED_FORMULA_20_33_20_33_5">#REF!</definedName>
    <definedName name="SHARED_FORMULA_20_37_20_37_5" localSheetId="10">#REF!</definedName>
    <definedName name="SHARED_FORMULA_20_37_20_37_5" localSheetId="7">#REF!</definedName>
    <definedName name="SHARED_FORMULA_20_37_20_37_5" localSheetId="8">#REF!</definedName>
    <definedName name="SHARED_FORMULA_20_37_20_37_5">#REF!</definedName>
    <definedName name="SHARED_FORMULA_20_42_20_42_5" localSheetId="10">#REF!</definedName>
    <definedName name="SHARED_FORMULA_20_42_20_42_5" localSheetId="7">#REF!</definedName>
    <definedName name="SHARED_FORMULA_20_42_20_42_5" localSheetId="8">#REF!</definedName>
    <definedName name="SHARED_FORMULA_20_42_20_42_5">#REF!</definedName>
    <definedName name="SHARED_FORMULA_20_57_20_57_5" localSheetId="10">#REF!</definedName>
    <definedName name="SHARED_FORMULA_20_57_20_57_5" localSheetId="7">#REF!</definedName>
    <definedName name="SHARED_FORMULA_20_57_20_57_5" localSheetId="8">#REF!</definedName>
    <definedName name="SHARED_FORMULA_20_57_20_57_5">#REF!</definedName>
    <definedName name="SHARED_FORMULA_20_63_20_63_5" localSheetId="10">#REF!</definedName>
    <definedName name="SHARED_FORMULA_20_63_20_63_5" localSheetId="7">#REF!</definedName>
    <definedName name="SHARED_FORMULA_20_63_20_63_5" localSheetId="8">#REF!</definedName>
    <definedName name="SHARED_FORMULA_20_63_20_63_5">#REF!</definedName>
    <definedName name="SHARED_FORMULA_20_67_20_67_5" localSheetId="10">#REF!</definedName>
    <definedName name="SHARED_FORMULA_20_67_20_67_5" localSheetId="7">#REF!</definedName>
    <definedName name="SHARED_FORMULA_20_67_20_67_5" localSheetId="8">#REF!</definedName>
    <definedName name="SHARED_FORMULA_20_67_20_67_5">#REF!</definedName>
    <definedName name="SHARED_FORMULA_20_78_20_78_5" localSheetId="10">#REF!</definedName>
    <definedName name="SHARED_FORMULA_20_78_20_78_5" localSheetId="7">#REF!</definedName>
    <definedName name="SHARED_FORMULA_20_78_20_78_5" localSheetId="8">#REF!</definedName>
    <definedName name="SHARED_FORMULA_20_78_20_78_5">#REF!</definedName>
    <definedName name="SHARED_FORMULA_20_82_20_82_5" localSheetId="10">#REF!</definedName>
    <definedName name="SHARED_FORMULA_20_82_20_82_5" localSheetId="7">#REF!</definedName>
    <definedName name="SHARED_FORMULA_20_82_20_82_5" localSheetId="8">#REF!</definedName>
    <definedName name="SHARED_FORMULA_20_82_20_82_5">#REF!</definedName>
    <definedName name="SHARED_FORMULA_20_86_20_86_5" localSheetId="10">#REF!+#REF!</definedName>
    <definedName name="SHARED_FORMULA_20_86_20_86_5" localSheetId="7">#REF!+#REF!</definedName>
    <definedName name="SHARED_FORMULA_20_86_20_86_5" localSheetId="8">#REF!+#REF!</definedName>
    <definedName name="SHARED_FORMULA_20_86_20_86_5">#REF!+#REF!</definedName>
    <definedName name="SHARED_FORMULA_20_92_20_92_5" localSheetId="10">#REF!</definedName>
    <definedName name="SHARED_FORMULA_20_92_20_92_5" localSheetId="7">#REF!</definedName>
    <definedName name="SHARED_FORMULA_20_92_20_92_5" localSheetId="8">#REF!</definedName>
    <definedName name="SHARED_FORMULA_20_92_20_92_5">#REF!</definedName>
    <definedName name="SHARED_FORMULA_23_3_23_3_5" localSheetId="10">SUM(#REF!)-#REF!</definedName>
    <definedName name="SHARED_FORMULA_23_3_23_3_5" localSheetId="7">SUM(#REF!)-#REF!</definedName>
    <definedName name="SHARED_FORMULA_23_3_23_3_5" localSheetId="8">SUM(#REF!)-#REF!</definedName>
    <definedName name="SHARED_FORMULA_23_3_23_3_5">SUM(#REF!)-#REF!</definedName>
    <definedName name="SHARED_FORMULA_23_32_23_32_5" localSheetId="10">SUM(#REF!)-#REF!</definedName>
    <definedName name="SHARED_FORMULA_23_32_23_32_5" localSheetId="7">SUM(#REF!)-#REF!</definedName>
    <definedName name="SHARED_FORMULA_23_32_23_32_5" localSheetId="8">SUM(#REF!)-#REF!</definedName>
    <definedName name="SHARED_FORMULA_23_32_23_32_5">SUM(#REF!)-#REF!</definedName>
    <definedName name="SHARED_FORMULA_23_64_23_64_5" localSheetId="10">SUM(#REF!)-#REF!</definedName>
    <definedName name="SHARED_FORMULA_23_64_23_64_5" localSheetId="7">SUM(#REF!)-#REF!</definedName>
    <definedName name="SHARED_FORMULA_23_64_23_64_5" localSheetId="8">SUM(#REF!)-#REF!</definedName>
    <definedName name="SHARED_FORMULA_23_64_23_64_5">SUM(#REF!)-#REF!</definedName>
    <definedName name="SHARED_FORMULA_23_96_23_96_5" localSheetId="10">SUM(#REF!)-#REF!</definedName>
    <definedName name="SHARED_FORMULA_23_96_23_96_5" localSheetId="7">SUM(#REF!)-#REF!</definedName>
    <definedName name="SHARED_FORMULA_23_96_23_96_5" localSheetId="8">SUM(#REF!)-#REF!</definedName>
    <definedName name="SHARED_FORMULA_23_96_23_96_5">SUM(#REF!)-#REF!</definedName>
    <definedName name="SHARED_FORMULA_25_131_25_131_5" localSheetId="10">SUM(#REF!)-#REF!</definedName>
    <definedName name="SHARED_FORMULA_25_131_25_131_5" localSheetId="7">SUM(#REF!)-#REF!</definedName>
    <definedName name="SHARED_FORMULA_25_131_25_131_5" localSheetId="8">SUM(#REF!)-#REF!</definedName>
    <definedName name="SHARED_FORMULA_25_131_25_131_5">SUM(#REF!)-#REF!</definedName>
    <definedName name="SHARED_FORMULA_3_10_3_10_3" localSheetId="10">SUM(#REF!)</definedName>
    <definedName name="SHARED_FORMULA_3_10_3_10_3" localSheetId="7">SUM(#REF!)</definedName>
    <definedName name="SHARED_FORMULA_3_10_3_10_3" localSheetId="8">SUM(#REF!)</definedName>
    <definedName name="SHARED_FORMULA_3_10_3_10_3">SUM(#REF!)</definedName>
    <definedName name="SHARED_FORMULA_3_308_3_308_4" localSheetId="10">SUM(#REF!+#REF!+#REF!)</definedName>
    <definedName name="SHARED_FORMULA_3_308_3_308_4" localSheetId="7">SUM(#REF!+#REF!+#REF!)</definedName>
    <definedName name="SHARED_FORMULA_3_308_3_308_4" localSheetId="8">SUM(#REF!+#REF!+#REF!)</definedName>
    <definedName name="SHARED_FORMULA_3_308_3_308_4">SUM(#REF!+#REF!+#REF!)</definedName>
    <definedName name="SHARED_FORMULA_3_309_3_309_4" localSheetId="10">#REF!+#REF!+#REF!</definedName>
    <definedName name="SHARED_FORMULA_3_309_3_309_4" localSheetId="7">#REF!+#REF!+#REF!</definedName>
    <definedName name="SHARED_FORMULA_3_309_3_309_4" localSheetId="8">#REF!+#REF!+#REF!</definedName>
    <definedName name="SHARED_FORMULA_3_309_3_309_4">#REF!+#REF!+#REF!</definedName>
    <definedName name="SHARED_FORMULA_3_312_3_312_4" localSheetId="10">SUM(#REF!+#REF!+#REF!)</definedName>
    <definedName name="SHARED_FORMULA_3_312_3_312_4" localSheetId="7">SUM(#REF!+#REF!+#REF!)</definedName>
    <definedName name="SHARED_FORMULA_3_312_3_312_4" localSheetId="8">SUM(#REF!+#REF!+#REF!)</definedName>
    <definedName name="SHARED_FORMULA_3_312_3_312_4">SUM(#REF!+#REF!+#REF!)</definedName>
    <definedName name="SHARED_FORMULA_3_32_3_32_2" localSheetId="10">SUM(#REF!)</definedName>
    <definedName name="SHARED_FORMULA_3_32_3_32_2" localSheetId="7">SUM(#REF!)</definedName>
    <definedName name="SHARED_FORMULA_3_32_3_32_2" localSheetId="8">SUM(#REF!)</definedName>
    <definedName name="SHARED_FORMULA_3_32_3_32_2">SUM(#REF!)</definedName>
    <definedName name="SHARED_FORMULA_3_320_3_320_4" localSheetId="10">SUM(#REF!+#REF!+#REF!+#REF!)</definedName>
    <definedName name="SHARED_FORMULA_3_320_3_320_4" localSheetId="7">SUM(#REF!+#REF!+#REF!+#REF!)</definedName>
    <definedName name="SHARED_FORMULA_3_320_3_320_4" localSheetId="8">SUM(#REF!+#REF!+#REF!+#REF!)</definedName>
    <definedName name="SHARED_FORMULA_3_320_3_320_4">SUM(#REF!+#REF!+#REF!+#REF!)</definedName>
    <definedName name="SHARED_FORMULA_3_321_3_321_4" localSheetId="10">SUM(#REF!+#REF!+#REF!+#REF!)</definedName>
    <definedName name="SHARED_FORMULA_3_321_3_321_4" localSheetId="7">SUM(#REF!+#REF!+#REF!+#REF!)</definedName>
    <definedName name="SHARED_FORMULA_3_321_3_321_4" localSheetId="8">SUM(#REF!+#REF!+#REF!+#REF!)</definedName>
    <definedName name="SHARED_FORMULA_3_321_3_321_4">SUM(#REF!+#REF!+#REF!+#REF!)</definedName>
    <definedName name="SHARED_FORMULA_3_37_3_37_2" localSheetId="10">SUM(#REF!)</definedName>
    <definedName name="SHARED_FORMULA_3_37_3_37_2" localSheetId="7">SUM(#REF!)</definedName>
    <definedName name="SHARED_FORMULA_3_37_3_37_2" localSheetId="8">SUM(#REF!)</definedName>
    <definedName name="SHARED_FORMULA_3_37_3_37_2">SUM(#REF!)</definedName>
    <definedName name="SHARED_FORMULA_3_47_3_47_2" localSheetId="10">SUM(#REF!)</definedName>
    <definedName name="SHARED_FORMULA_3_47_3_47_2" localSheetId="7">SUM(#REF!)</definedName>
    <definedName name="SHARED_FORMULA_3_47_3_47_2" localSheetId="8">SUM(#REF!)</definedName>
    <definedName name="SHARED_FORMULA_3_47_3_47_2">SUM(#REF!)</definedName>
    <definedName name="SHARED_FORMULA_3_59_3_59_5" localSheetId="10">#REF!</definedName>
    <definedName name="SHARED_FORMULA_3_59_3_59_5" localSheetId="7">#REF!</definedName>
    <definedName name="SHARED_FORMULA_3_59_3_59_5" localSheetId="8">#REF!</definedName>
    <definedName name="SHARED_FORMULA_3_59_3_59_5">#REF!</definedName>
    <definedName name="SHARED_FORMULA_3_77_3_77_5" localSheetId="10">#REF!</definedName>
    <definedName name="SHARED_FORMULA_3_77_3_77_5" localSheetId="7">#REF!</definedName>
    <definedName name="SHARED_FORMULA_3_77_3_77_5" localSheetId="8">#REF!</definedName>
    <definedName name="SHARED_FORMULA_3_77_3_77_5">#REF!</definedName>
    <definedName name="SHARED_FORMULA_3_94_3_94_5" localSheetId="10">#REF!</definedName>
    <definedName name="SHARED_FORMULA_3_94_3_94_5" localSheetId="7">#REF!</definedName>
    <definedName name="SHARED_FORMULA_3_94_3_94_5" localSheetId="8">#REF!</definedName>
    <definedName name="SHARED_FORMULA_3_94_3_94_5">#REF!</definedName>
    <definedName name="SHARED_FORMULA_4_133_4_133_5" localSheetId="10">SUM(#REF!)-#REF!-#REF!-#REF!</definedName>
    <definedName name="SHARED_FORMULA_4_133_4_133_5" localSheetId="7">SUM(#REF!)-#REF!-#REF!-#REF!</definedName>
    <definedName name="SHARED_FORMULA_4_133_4_133_5" localSheetId="8">SUM(#REF!)-#REF!-#REF!-#REF!</definedName>
    <definedName name="SHARED_FORMULA_4_133_4_133_5">SUM(#REF!)-#REF!-#REF!-#REF!</definedName>
    <definedName name="SHARED_FORMULA_4_136_4_136_4" localSheetId="10">SUM(#REF!)</definedName>
    <definedName name="SHARED_FORMULA_4_136_4_136_4" localSheetId="7">SUM(#REF!)</definedName>
    <definedName name="SHARED_FORMULA_4_136_4_136_4" localSheetId="8">SUM(#REF!)</definedName>
    <definedName name="SHARED_FORMULA_4_136_4_136_4">SUM(#REF!)</definedName>
    <definedName name="SHARED_FORMULA_4_200_4_200_4" localSheetId="10">SUM(#REF!)</definedName>
    <definedName name="SHARED_FORMULA_4_200_4_200_4" localSheetId="7">SUM(#REF!)</definedName>
    <definedName name="SHARED_FORMULA_4_200_4_200_4" localSheetId="8">SUM(#REF!)</definedName>
    <definedName name="SHARED_FORMULA_4_200_4_200_4">SUM(#REF!)</definedName>
    <definedName name="SHARED_FORMULA_4_264_4_264_4" localSheetId="10">SUM(#REF!)</definedName>
    <definedName name="SHARED_FORMULA_4_264_4_264_4" localSheetId="7">SUM(#REF!)</definedName>
    <definedName name="SHARED_FORMULA_4_264_4_264_4" localSheetId="8">SUM(#REF!)</definedName>
    <definedName name="SHARED_FORMULA_4_264_4_264_4">SUM(#REF!)</definedName>
    <definedName name="SHARED_FORMULA_4_322_4_322_4" localSheetId="10">SUM(#REF!,#REF!,#REF!)</definedName>
    <definedName name="SHARED_FORMULA_4_322_4_322_4" localSheetId="7">SUM(#REF!,#REF!,#REF!)</definedName>
    <definedName name="SHARED_FORMULA_4_322_4_322_4" localSheetId="8">SUM(#REF!,#REF!,#REF!)</definedName>
    <definedName name="SHARED_FORMULA_4_322_4_322_4">SUM(#REF!,#REF!,#REF!)</definedName>
    <definedName name="SHARED_FORMULA_4_43_4_43_3" localSheetId="10">SUM(#REF!,#REF!,#REF!,#REF!,#REF!,#REF!,#REF!,#REF!,#REF!,#REF!,#REF!,#REF!,#REF!,#REF!)</definedName>
    <definedName name="SHARED_FORMULA_4_43_4_43_3" localSheetId="7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0">SUM(#REF!,#REF!,#REF!,#REF!,#REF!,#REF!,#REF!,#REF!,#REF!,#REF!,#REF!)</definedName>
    <definedName name="SHARED_FORMULA_4_58_4_58_2" localSheetId="7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0">SUM(#REF!)</definedName>
    <definedName name="SHARED_FORMULA_4_73_4_73_4" localSheetId="7">SUM(#REF!)</definedName>
    <definedName name="SHARED_FORMULA_4_73_4_73_4" localSheetId="8">SUM(#REF!)</definedName>
    <definedName name="SHARED_FORMULA_4_73_4_73_4">SUM(#REF!)</definedName>
    <definedName name="SHARED_FORMULA_4_8_4_8_4" localSheetId="10">SUM(#REF!)</definedName>
    <definedName name="SHARED_FORMULA_4_8_4_8_4" localSheetId="7">SUM(#REF!)</definedName>
    <definedName name="SHARED_FORMULA_4_8_4_8_4" localSheetId="8">SUM(#REF!)</definedName>
    <definedName name="SHARED_FORMULA_4_8_4_8_4">SUM(#REF!)</definedName>
    <definedName name="SHARED_FORMULA_4_9_4_9_3" localSheetId="10">SUM(#REF!)</definedName>
    <definedName name="SHARED_FORMULA_4_9_4_9_3" localSheetId="7">SUM(#REF!)</definedName>
    <definedName name="SHARED_FORMULA_4_9_4_9_3" localSheetId="8">SUM(#REF!)</definedName>
    <definedName name="SHARED_FORMULA_4_9_4_9_3">SUM(#REF!)</definedName>
    <definedName name="SHARED_FORMULA_5_108_5_108_5" localSheetId="10">#REF!</definedName>
    <definedName name="SHARED_FORMULA_5_108_5_108_5" localSheetId="7">#REF!</definedName>
    <definedName name="SHARED_FORMULA_5_108_5_108_5" localSheetId="8">#REF!</definedName>
    <definedName name="SHARED_FORMULA_5_108_5_108_5">#REF!</definedName>
    <definedName name="SHARED_FORMULA_5_109_5_109_5" localSheetId="10">#REF!</definedName>
    <definedName name="SHARED_FORMULA_5_109_5_109_5" localSheetId="7">#REF!</definedName>
    <definedName name="SHARED_FORMULA_5_109_5_109_5" localSheetId="8">#REF!</definedName>
    <definedName name="SHARED_FORMULA_5_109_5_109_5">#REF!</definedName>
    <definedName name="SHARED_FORMULA_5_129_5_129_5" localSheetId="10">#REF!</definedName>
    <definedName name="SHARED_FORMULA_5_129_5_129_5" localSheetId="7">#REF!</definedName>
    <definedName name="SHARED_FORMULA_5_129_5_129_5" localSheetId="8">#REF!</definedName>
    <definedName name="SHARED_FORMULA_5_129_5_129_5">#REF!</definedName>
    <definedName name="SHARED_FORMULA_5_19_5_19_5" localSheetId="10">#REF!</definedName>
    <definedName name="SHARED_FORMULA_5_19_5_19_5" localSheetId="7">#REF!</definedName>
    <definedName name="SHARED_FORMULA_5_19_5_19_5" localSheetId="8">#REF!</definedName>
    <definedName name="SHARED_FORMULA_5_19_5_19_5">#REF!</definedName>
    <definedName name="SHARED_FORMULA_5_28_5_28_5" localSheetId="10">#REF!</definedName>
    <definedName name="SHARED_FORMULA_5_28_5_28_5" localSheetId="7">#REF!</definedName>
    <definedName name="SHARED_FORMULA_5_28_5_28_5" localSheetId="8">#REF!</definedName>
    <definedName name="SHARED_FORMULA_5_28_5_28_5">#REF!</definedName>
    <definedName name="SHARED_FORMULA_5_288_5_288_4" localSheetId="10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7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0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7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0">#REF!</definedName>
    <definedName name="SHARED_FORMULA_5_35_5_35_5" localSheetId="7">#REF!</definedName>
    <definedName name="SHARED_FORMULA_5_35_5_35_5" localSheetId="8">#REF!</definedName>
    <definedName name="SHARED_FORMULA_5_35_5_35_5">#REF!</definedName>
    <definedName name="SHARED_FORMULA_5_69_5_69_5" localSheetId="10">#REF!</definedName>
    <definedName name="SHARED_FORMULA_5_69_5_69_5" localSheetId="7">#REF!</definedName>
    <definedName name="SHARED_FORMULA_5_69_5_69_5" localSheetId="8">#REF!</definedName>
    <definedName name="SHARED_FORMULA_5_69_5_69_5">#REF!</definedName>
    <definedName name="SHARED_FORMULA_5_7_5_7_5" localSheetId="10">#REF!</definedName>
    <definedName name="SHARED_FORMULA_5_7_5_7_5" localSheetId="7">#REF!</definedName>
    <definedName name="SHARED_FORMULA_5_7_5_7_5" localSheetId="8">#REF!</definedName>
    <definedName name="SHARED_FORMULA_5_7_5_7_5">#REF!</definedName>
    <definedName name="SHARED_FORMULA_6_5_6_5_0" localSheetId="10">#REF!/#REF!*100</definedName>
    <definedName name="SHARED_FORMULA_6_5_6_5_0" localSheetId="7">#REF!/#REF!*100</definedName>
    <definedName name="SHARED_FORMULA_6_5_6_5_0" localSheetId="8">#REF!/#REF!*100</definedName>
    <definedName name="SHARED_FORMULA_6_5_6_5_0">#REF!/#REF!*100</definedName>
    <definedName name="SHARED_FORMULA_7_62_7_62_5" localSheetId="10">#REF!</definedName>
    <definedName name="SHARED_FORMULA_7_62_7_62_5" localSheetId="7">#REF!</definedName>
    <definedName name="SHARED_FORMULA_7_62_7_62_5" localSheetId="8">#REF!</definedName>
    <definedName name="SHARED_FORMULA_7_62_7_62_5">#REF!</definedName>
    <definedName name="SHARED_FORMULA_7_82_7_82_5" localSheetId="10">#REF!</definedName>
    <definedName name="SHARED_FORMULA_7_82_7_82_5" localSheetId="7">#REF!</definedName>
    <definedName name="SHARED_FORMULA_7_82_7_82_5" localSheetId="8">#REF!</definedName>
    <definedName name="SHARED_FORMULA_7_82_7_82_5">#REF!</definedName>
    <definedName name="SHARED_FORMULA_7_93_7_93_5" localSheetId="10">#REF!</definedName>
    <definedName name="SHARED_FORMULA_7_93_7_93_5" localSheetId="7">#REF!</definedName>
    <definedName name="SHARED_FORMULA_7_93_7_93_5" localSheetId="8">#REF!</definedName>
    <definedName name="SHARED_FORMULA_7_93_7_93_5">#REF!</definedName>
    <definedName name="SHARED_FORMULA_8_48_8_48_5" localSheetId="10">#REF!</definedName>
    <definedName name="SHARED_FORMULA_8_48_8_48_5" localSheetId="7">#REF!</definedName>
    <definedName name="SHARED_FORMULA_8_48_8_48_5" localSheetId="8">#REF!</definedName>
    <definedName name="SHARED_FORMULA_8_48_8_48_5">#REF!</definedName>
    <definedName name="SHARED_FORMULA_9_112_9_112_5" localSheetId="10">#REF!</definedName>
    <definedName name="SHARED_FORMULA_9_112_9_112_5" localSheetId="7">#REF!</definedName>
    <definedName name="SHARED_FORMULA_9_112_9_112_5" localSheetId="8">#REF!</definedName>
    <definedName name="SHARED_FORMULA_9_112_9_112_5">#REF!</definedName>
    <definedName name="SHARED_FORMULA_9_118_9_118_5" localSheetId="10">#REF!</definedName>
    <definedName name="SHARED_FORMULA_9_118_9_118_5" localSheetId="7">#REF!</definedName>
    <definedName name="SHARED_FORMULA_9_118_9_118_5" localSheetId="8">#REF!</definedName>
    <definedName name="SHARED_FORMULA_9_118_9_118_5">#REF!</definedName>
    <definedName name="SHARED_FORMULA_9_44_9_44_5" localSheetId="10">#REF!</definedName>
    <definedName name="SHARED_FORMULA_9_44_9_44_5" localSheetId="7">#REF!</definedName>
    <definedName name="SHARED_FORMULA_9_44_9_44_5" localSheetId="8">#REF!</definedName>
    <definedName name="SHARED_FORMULA_9_44_9_44_5">#REF!</definedName>
    <definedName name="SHARED_FORMULA_9_53_9_53_5" localSheetId="10">#REF!</definedName>
    <definedName name="SHARED_FORMULA_9_53_9_53_5" localSheetId="7">#REF!</definedName>
    <definedName name="SHARED_FORMULA_9_53_9_53_5" localSheetId="8">#REF!</definedName>
    <definedName name="SHARED_FORMULA_9_53_9_53_5">#REF!</definedName>
    <definedName name="SHARED_FORMULA_9_77_9_77_5" localSheetId="10">#REF!</definedName>
    <definedName name="SHARED_FORMULA_9_77_9_77_5" localSheetId="7">#REF!</definedName>
    <definedName name="SHARED_FORMULA_9_77_9_77_5" localSheetId="8">#REF!</definedName>
    <definedName name="SHARED_FORMULA_9_77_9_77_5">#REF!</definedName>
    <definedName name="SHARED_FORMULA_9_98_9_98_5" localSheetId="10">#REF!</definedName>
    <definedName name="SHARED_FORMULA_9_98_9_98_5" localSheetId="7">#REF!</definedName>
    <definedName name="SHARED_FORMULA_9_98_9_98_5" localSheetId="8">#REF!</definedName>
    <definedName name="SHARED_FORMULA_9_98_9_98_5">#REF!</definedName>
    <definedName name="x">#REF!</definedName>
  </definedNames>
  <calcPr calcId="181029"/>
</workbook>
</file>

<file path=xl/calcChain.xml><?xml version="1.0" encoding="utf-8"?>
<calcChain xmlns="http://schemas.openxmlformats.org/spreadsheetml/2006/main">
  <c r="H150" i="20" l="1"/>
  <c r="F150" i="20"/>
  <c r="G150" i="20"/>
  <c r="I150" i="20"/>
  <c r="J150" i="20"/>
  <c r="K150" i="20"/>
  <c r="L150" i="20"/>
  <c r="M150" i="20"/>
  <c r="N150" i="20"/>
  <c r="O150" i="20"/>
  <c r="P150" i="20"/>
  <c r="Q150" i="20"/>
  <c r="M149" i="20"/>
  <c r="L149" i="20"/>
  <c r="F149" i="20"/>
  <c r="G149" i="20"/>
  <c r="H149" i="20"/>
  <c r="I149" i="20"/>
  <c r="J149" i="20"/>
  <c r="K149" i="20"/>
  <c r="N149" i="20"/>
  <c r="O149" i="20"/>
  <c r="P149" i="20"/>
  <c r="H148" i="20"/>
  <c r="E98" i="20"/>
  <c r="E97" i="20"/>
  <c r="E30" i="20"/>
  <c r="E29" i="20"/>
  <c r="I31" i="20"/>
  <c r="P31" i="20"/>
  <c r="E18" i="20"/>
  <c r="E17" i="20"/>
  <c r="L11" i="20"/>
  <c r="I11" i="20"/>
  <c r="E42" i="33"/>
  <c r="E40" i="33"/>
  <c r="F25" i="33"/>
  <c r="F26" i="33"/>
  <c r="F24" i="33"/>
  <c r="F29" i="33"/>
  <c r="F28" i="33"/>
  <c r="N31" i="33"/>
  <c r="I23" i="33"/>
  <c r="I40" i="26"/>
  <c r="I41" i="26" s="1"/>
  <c r="I39" i="26"/>
  <c r="H40" i="26"/>
  <c r="H39" i="26"/>
  <c r="G40" i="26"/>
  <c r="G39" i="26"/>
  <c r="G38" i="26"/>
  <c r="F41" i="26"/>
  <c r="G41" i="26"/>
  <c r="F40" i="26"/>
  <c r="F39" i="26"/>
  <c r="E41" i="26"/>
  <c r="E40" i="26"/>
  <c r="E39" i="26"/>
  <c r="E38" i="26"/>
  <c r="F29" i="26"/>
  <c r="G29" i="26"/>
  <c r="H29" i="26"/>
  <c r="I29" i="26"/>
  <c r="E29" i="26"/>
  <c r="F28" i="26"/>
  <c r="F27" i="26"/>
  <c r="F25" i="26"/>
  <c r="G25" i="26"/>
  <c r="H25" i="26"/>
  <c r="I25" i="26"/>
  <c r="E25" i="26"/>
  <c r="F24" i="26"/>
  <c r="F23" i="26"/>
  <c r="F12" i="26"/>
  <c r="B32" i="24"/>
  <c r="B25" i="24"/>
  <c r="B17" i="35"/>
  <c r="D17" i="35"/>
  <c r="C17" i="35"/>
  <c r="C6" i="35"/>
  <c r="E11" i="1"/>
  <c r="D36" i="5"/>
  <c r="D43" i="5" s="1"/>
  <c r="C36" i="5"/>
  <c r="C43" i="5" s="1"/>
  <c r="B36" i="5"/>
  <c r="B43" i="5" s="1"/>
  <c r="D44" i="4"/>
  <c r="D6" i="4"/>
  <c r="C6" i="4"/>
  <c r="C44" i="4" s="1"/>
  <c r="B6" i="4"/>
  <c r="B44" i="4" s="1"/>
  <c r="E37" i="24"/>
  <c r="F37" i="24"/>
  <c r="G37" i="24"/>
  <c r="D32" i="24"/>
  <c r="D37" i="24" s="1"/>
  <c r="E32" i="24"/>
  <c r="F32" i="24"/>
  <c r="G32" i="24"/>
  <c r="D13" i="27"/>
  <c r="E13" i="27"/>
  <c r="F9" i="27"/>
  <c r="F13" i="27" s="1"/>
  <c r="D9" i="27"/>
  <c r="B12" i="27"/>
  <c r="B9" i="27"/>
  <c r="B13" i="27" s="1"/>
  <c r="H27" i="28"/>
  <c r="I26" i="28"/>
  <c r="H26" i="28"/>
  <c r="H25" i="28"/>
  <c r="G38" i="28"/>
  <c r="I31" i="28"/>
  <c r="I32" i="28"/>
  <c r="I33" i="28"/>
  <c r="H31" i="28"/>
  <c r="H32" i="28"/>
  <c r="H33" i="28"/>
  <c r="G34" i="28"/>
  <c r="I27" i="28"/>
  <c r="I28" i="28"/>
  <c r="I29" i="28"/>
  <c r="H28" i="28"/>
  <c r="H29" i="28"/>
  <c r="G30" i="28"/>
  <c r="G25" i="28"/>
  <c r="G22" i="28"/>
  <c r="G18" i="28"/>
  <c r="F34" i="28"/>
  <c r="F30" i="28"/>
  <c r="F22" i="28"/>
  <c r="F18" i="28"/>
  <c r="F10" i="28"/>
  <c r="D34" i="28"/>
  <c r="D30" i="28"/>
  <c r="D38" i="28" s="1"/>
  <c r="D18" i="28"/>
  <c r="D25" i="28" s="1"/>
  <c r="B34" i="28"/>
  <c r="B30" i="28"/>
  <c r="B38" i="28" s="1"/>
  <c r="B22" i="28"/>
  <c r="B18" i="28"/>
  <c r="B10" i="28"/>
  <c r="H51" i="32"/>
  <c r="G9" i="32"/>
  <c r="H9" i="32"/>
  <c r="F9" i="32"/>
  <c r="E51" i="23"/>
  <c r="D51" i="23"/>
  <c r="C51" i="23"/>
  <c r="C68" i="23" s="1"/>
  <c r="F49" i="23"/>
  <c r="K51" i="23"/>
  <c r="J51" i="23"/>
  <c r="L26" i="23"/>
  <c r="O61" i="18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6" i="19"/>
  <c r="Q6" i="19"/>
  <c r="F28" i="19"/>
  <c r="E28" i="19"/>
  <c r="D28" i="19"/>
  <c r="E10" i="19"/>
  <c r="F10" i="19"/>
  <c r="D10" i="19"/>
  <c r="P43" i="18"/>
  <c r="C35" i="18"/>
  <c r="D22" i="18"/>
  <c r="E82" i="20"/>
  <c r="E78" i="20"/>
  <c r="E74" i="20"/>
  <c r="E70" i="20"/>
  <c r="E66" i="20"/>
  <c r="E58" i="20"/>
  <c r="E54" i="20"/>
  <c r="E50" i="20"/>
  <c r="E46" i="20"/>
  <c r="E42" i="20"/>
  <c r="E38" i="20"/>
  <c r="E26" i="20"/>
  <c r="E22" i="20"/>
  <c r="E14" i="20"/>
  <c r="E10" i="20"/>
  <c r="E136" i="20"/>
  <c r="E128" i="20"/>
  <c r="E124" i="20"/>
  <c r="E120" i="20"/>
  <c r="E112" i="20"/>
  <c r="E108" i="20"/>
  <c r="E104" i="20"/>
  <c r="E100" i="20"/>
  <c r="E92" i="20"/>
  <c r="E88" i="20"/>
  <c r="E76" i="20"/>
  <c r="E72" i="20"/>
  <c r="E8" i="20"/>
  <c r="E148" i="20" s="1"/>
  <c r="E68" i="20"/>
  <c r="E64" i="20"/>
  <c r="E48" i="20"/>
  <c r="E44" i="20"/>
  <c r="E40" i="20"/>
  <c r="E36" i="20"/>
  <c r="E32" i="20"/>
  <c r="E24" i="20"/>
  <c r="E20" i="20"/>
  <c r="E12" i="20"/>
  <c r="M148" i="20"/>
  <c r="I148" i="20"/>
  <c r="E81" i="20"/>
  <c r="E80" i="20"/>
  <c r="M75" i="20"/>
  <c r="M67" i="20"/>
  <c r="N42" i="33"/>
  <c r="I42" i="33"/>
  <c r="I41" i="33"/>
  <c r="J40" i="33"/>
  <c r="K40" i="33"/>
  <c r="L40" i="33"/>
  <c r="M40" i="33"/>
  <c r="N40" i="33"/>
  <c r="E41" i="33"/>
  <c r="E27" i="33"/>
  <c r="D6" i="35"/>
  <c r="B6" i="35"/>
  <c r="F25" i="24"/>
  <c r="F21" i="24"/>
  <c r="F16" i="24"/>
  <c r="F8" i="24"/>
  <c r="D25" i="24"/>
  <c r="D21" i="24"/>
  <c r="D16" i="24"/>
  <c r="B21" i="24"/>
  <c r="B16" i="24"/>
  <c r="B8" i="24"/>
  <c r="C42" i="32"/>
  <c r="E35" i="19"/>
  <c r="C61" i="18"/>
  <c r="M6" i="19"/>
  <c r="M10" i="18"/>
  <c r="P10" i="18" s="1"/>
  <c r="L10" i="18"/>
  <c r="O10" i="18" s="1"/>
  <c r="K10" i="18"/>
  <c r="N10" i="18" s="1"/>
  <c r="R19" i="19"/>
  <c r="O8" i="19"/>
  <c r="E150" i="20" l="1"/>
  <c r="H41" i="26"/>
  <c r="B37" i="24"/>
  <c r="B25" i="28"/>
  <c r="F25" i="28"/>
  <c r="F38" i="28"/>
  <c r="B28" i="24"/>
  <c r="B38" i="24" s="1"/>
  <c r="F28" i="24"/>
  <c r="E36" i="19"/>
  <c r="E8" i="1"/>
  <c r="M47" i="20" l="1"/>
  <c r="L71" i="20" l="1"/>
  <c r="E53" i="20"/>
  <c r="E41" i="20"/>
  <c r="I39" i="20"/>
  <c r="Q39" i="20"/>
  <c r="I27" i="33"/>
  <c r="F27" i="33"/>
  <c r="N41" i="33"/>
  <c r="H42" i="33"/>
  <c r="H41" i="33"/>
  <c r="H40" i="33"/>
  <c r="I40" i="33"/>
  <c r="G41" i="33"/>
  <c r="G42" i="33"/>
  <c r="G40" i="33"/>
  <c r="F30" i="33"/>
  <c r="H31" i="33"/>
  <c r="I31" i="33"/>
  <c r="G31" i="33"/>
  <c r="E15" i="33"/>
  <c r="F31" i="33" l="1"/>
  <c r="C18" i="28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14" i="24"/>
  <c r="J15" i="24"/>
  <c r="J13" i="24"/>
  <c r="I12" i="24"/>
  <c r="I6" i="24"/>
  <c r="H6" i="24"/>
  <c r="H5" i="24"/>
  <c r="J5" i="24" s="1"/>
  <c r="E9" i="27" l="1"/>
  <c r="G34" i="32" l="1"/>
  <c r="D28" i="23" l="1"/>
  <c r="F16" i="23"/>
  <c r="F27" i="23"/>
  <c r="Q18" i="19" l="1"/>
  <c r="R18" i="19"/>
  <c r="F35" i="19"/>
  <c r="O59" i="18"/>
  <c r="P59" i="18"/>
  <c r="N59" i="18"/>
  <c r="M59" i="18"/>
  <c r="L59" i="18"/>
  <c r="M38" i="18"/>
  <c r="P38" i="18"/>
  <c r="P37" i="18"/>
  <c r="P39" i="18"/>
  <c r="P40" i="18"/>
  <c r="P41" i="18"/>
  <c r="P42" i="18"/>
  <c r="P36" i="18"/>
  <c r="O43" i="18"/>
  <c r="O37" i="18"/>
  <c r="O38" i="18"/>
  <c r="O39" i="18"/>
  <c r="O40" i="18"/>
  <c r="O41" i="18"/>
  <c r="O42" i="18"/>
  <c r="O36" i="18"/>
  <c r="M37" i="18"/>
  <c r="L37" i="18"/>
  <c r="F36" i="19" l="1"/>
  <c r="O35" i="18"/>
  <c r="P35" i="18"/>
  <c r="R150" i="20"/>
  <c r="Q149" i="20"/>
  <c r="R149" i="20"/>
  <c r="F148" i="20"/>
  <c r="G148" i="20"/>
  <c r="J148" i="20"/>
  <c r="K148" i="20"/>
  <c r="L148" i="20"/>
  <c r="N148" i="20"/>
  <c r="O148" i="20"/>
  <c r="P148" i="20"/>
  <c r="F23" i="20"/>
  <c r="G23" i="20"/>
  <c r="H23" i="20"/>
  <c r="E142" i="20"/>
  <c r="H131" i="20"/>
  <c r="E62" i="20"/>
  <c r="M51" i="20"/>
  <c r="I27" i="20"/>
  <c r="D42" i="32" l="1"/>
  <c r="D5" i="32"/>
  <c r="C5" i="32"/>
  <c r="F34" i="32"/>
  <c r="F43" i="32" s="1"/>
  <c r="F63" i="32"/>
  <c r="D6" i="23" l="1"/>
  <c r="B35" i="18" l="1"/>
  <c r="I6" i="28" l="1"/>
  <c r="F8" i="33" l="1"/>
  <c r="F9" i="33"/>
  <c r="F10" i="33"/>
  <c r="H35" i="20" l="1"/>
  <c r="F95" i="20"/>
  <c r="G95" i="20"/>
  <c r="H95" i="20"/>
  <c r="M95" i="20"/>
  <c r="H135" i="20"/>
  <c r="E34" i="20"/>
  <c r="E9" i="20"/>
  <c r="F75" i="20" l="1"/>
  <c r="G75" i="20"/>
  <c r="H75" i="20"/>
  <c r="E33" i="20" l="1"/>
  <c r="E35" i="20" s="1"/>
  <c r="K14" i="24" l="1"/>
  <c r="K15" i="24"/>
  <c r="K17" i="24"/>
  <c r="K18" i="24"/>
  <c r="K19" i="24"/>
  <c r="K20" i="24"/>
  <c r="K22" i="24"/>
  <c r="K23" i="24"/>
  <c r="K24" i="24"/>
  <c r="K26" i="24"/>
  <c r="K29" i="24"/>
  <c r="K30" i="24"/>
  <c r="K31" i="24"/>
  <c r="K33" i="24"/>
  <c r="K34" i="24"/>
  <c r="K35" i="24"/>
  <c r="K36" i="24"/>
  <c r="K39" i="24"/>
  <c r="K40" i="24"/>
  <c r="K41" i="24"/>
  <c r="K42" i="24"/>
  <c r="K43" i="24"/>
  <c r="K13" i="24"/>
  <c r="I7" i="24"/>
  <c r="K7" i="24" s="1"/>
  <c r="I9" i="24"/>
  <c r="K9" i="24" s="1"/>
  <c r="I10" i="24"/>
  <c r="K10" i="24" s="1"/>
  <c r="I11" i="24"/>
  <c r="K11" i="24" s="1"/>
  <c r="I13" i="24"/>
  <c r="I14" i="24"/>
  <c r="I15" i="24"/>
  <c r="I17" i="24"/>
  <c r="I18" i="24"/>
  <c r="I19" i="24"/>
  <c r="I20" i="24"/>
  <c r="I22" i="24"/>
  <c r="I23" i="24"/>
  <c r="I24" i="24"/>
  <c r="I26" i="24"/>
  <c r="I27" i="24"/>
  <c r="I29" i="24"/>
  <c r="I30" i="24"/>
  <c r="I31" i="24"/>
  <c r="I33" i="24"/>
  <c r="I34" i="24"/>
  <c r="I35" i="24"/>
  <c r="I36" i="24"/>
  <c r="I39" i="24"/>
  <c r="I40" i="24"/>
  <c r="I41" i="24"/>
  <c r="I42" i="24"/>
  <c r="I43" i="24"/>
  <c r="I5" i="24"/>
  <c r="K5" i="24" s="1"/>
  <c r="H7" i="24"/>
  <c r="J7" i="24" s="1"/>
  <c r="H9" i="24"/>
  <c r="J9" i="24" s="1"/>
  <c r="H10" i="24"/>
  <c r="J10" i="24" s="1"/>
  <c r="H11" i="24"/>
  <c r="J11" i="24" s="1"/>
  <c r="H12" i="24"/>
  <c r="H13" i="24"/>
  <c r="H14" i="24"/>
  <c r="H15" i="24"/>
  <c r="H17" i="24"/>
  <c r="H18" i="24"/>
  <c r="H19" i="24"/>
  <c r="H20" i="24"/>
  <c r="H22" i="24"/>
  <c r="H23" i="24"/>
  <c r="H24" i="24"/>
  <c r="H26" i="24"/>
  <c r="H27" i="24"/>
  <c r="H29" i="24"/>
  <c r="J29" i="24" s="1"/>
  <c r="H30" i="24"/>
  <c r="J30" i="24" s="1"/>
  <c r="H31" i="24"/>
  <c r="J31" i="24" s="1"/>
  <c r="H33" i="24"/>
  <c r="J33" i="24" s="1"/>
  <c r="H34" i="24"/>
  <c r="J34" i="24" s="1"/>
  <c r="H35" i="24"/>
  <c r="J35" i="24" s="1"/>
  <c r="H36" i="24"/>
  <c r="J36" i="24" s="1"/>
  <c r="H39" i="24"/>
  <c r="J39" i="24" s="1"/>
  <c r="H40" i="24"/>
  <c r="J40" i="24" s="1"/>
  <c r="H41" i="24"/>
  <c r="J41" i="24" s="1"/>
  <c r="H42" i="24"/>
  <c r="J42" i="24" s="1"/>
  <c r="H43" i="24"/>
  <c r="J43" i="24" s="1"/>
  <c r="H44" i="24"/>
  <c r="H25" i="24" l="1"/>
  <c r="H21" i="24"/>
  <c r="H16" i="24"/>
  <c r="C22" i="28"/>
  <c r="C10" i="28"/>
  <c r="H34" i="32"/>
  <c r="H43" i="32" s="1"/>
  <c r="G70" i="32"/>
  <c r="G51" i="32"/>
  <c r="G63" i="32" s="1"/>
  <c r="B42" i="32"/>
  <c r="D49" i="32"/>
  <c r="H8" i="24" l="1"/>
  <c r="H37" i="24"/>
  <c r="J37" i="24" s="1"/>
  <c r="H32" i="24"/>
  <c r="J32" i="24" s="1"/>
  <c r="C21" i="23"/>
  <c r="H38" i="24" l="1"/>
  <c r="H28" i="24"/>
  <c r="M43" i="18"/>
  <c r="L43" i="18"/>
  <c r="K38" i="18"/>
  <c r="I151" i="20" l="1"/>
  <c r="E9" i="1" l="1"/>
  <c r="E10" i="1"/>
  <c r="E12" i="1"/>
  <c r="E7" i="1"/>
  <c r="H151" i="20"/>
  <c r="J147" i="20" l="1"/>
  <c r="H111" i="20"/>
  <c r="H115" i="20"/>
  <c r="F107" i="20"/>
  <c r="G107" i="20"/>
  <c r="H107" i="20"/>
  <c r="H103" i="20"/>
  <c r="H123" i="20"/>
  <c r="M123" i="20"/>
  <c r="I127" i="20"/>
  <c r="F91" i="20"/>
  <c r="G91" i="20"/>
  <c r="H91" i="20"/>
  <c r="M91" i="20"/>
  <c r="H87" i="20"/>
  <c r="F79" i="20"/>
  <c r="G79" i="20"/>
  <c r="H79" i="20"/>
  <c r="M79" i="20"/>
  <c r="F71" i="20"/>
  <c r="G71" i="20"/>
  <c r="H71" i="20"/>
  <c r="M71" i="20"/>
  <c r="H67" i="20"/>
  <c r="H63" i="20"/>
  <c r="H59" i="20"/>
  <c r="H51" i="20"/>
  <c r="H47" i="20"/>
  <c r="F43" i="20"/>
  <c r="G43" i="20"/>
  <c r="H15" i="20"/>
  <c r="F11" i="20"/>
  <c r="G11" i="20"/>
  <c r="H11" i="20"/>
  <c r="K11" i="20"/>
  <c r="M11" i="20"/>
  <c r="N38" i="26"/>
  <c r="E21" i="26"/>
  <c r="G17" i="26"/>
  <c r="H17" i="26"/>
  <c r="I17" i="26"/>
  <c r="G13" i="26"/>
  <c r="H13" i="26"/>
  <c r="I13" i="26"/>
  <c r="N13" i="26"/>
  <c r="E13" i="26"/>
  <c r="E39" i="33"/>
  <c r="G23" i="33"/>
  <c r="H23" i="33"/>
  <c r="G19" i="33"/>
  <c r="H19" i="33"/>
  <c r="I19" i="33"/>
  <c r="E19" i="33"/>
  <c r="G15" i="33"/>
  <c r="H15" i="33"/>
  <c r="I15" i="33"/>
  <c r="N15" i="33"/>
  <c r="G11" i="33"/>
  <c r="H11" i="33"/>
  <c r="I11" i="33"/>
  <c r="N11" i="33"/>
  <c r="C32" i="24" l="1"/>
  <c r="G21" i="24"/>
  <c r="G16" i="24"/>
  <c r="C12" i="27"/>
  <c r="C9" i="27"/>
  <c r="C34" i="28"/>
  <c r="C30" i="28"/>
  <c r="C25" i="28"/>
  <c r="G9" i="27"/>
  <c r="G13" i="27" s="1"/>
  <c r="E34" i="28"/>
  <c r="E30" i="28"/>
  <c r="E18" i="28"/>
  <c r="E25" i="28" s="1"/>
  <c r="G43" i="32"/>
  <c r="B18" i="32"/>
  <c r="E28" i="23"/>
  <c r="E21" i="23"/>
  <c r="D21" i="23"/>
  <c r="C37" i="24" l="1"/>
  <c r="I32" i="24"/>
  <c r="K32" i="24"/>
  <c r="E38" i="28"/>
  <c r="C13" i="27"/>
  <c r="C38" i="28"/>
  <c r="E144" i="20"/>
  <c r="P151" i="20"/>
  <c r="Q151" i="20"/>
  <c r="M151" i="20"/>
  <c r="E146" i="20"/>
  <c r="E101" i="20"/>
  <c r="E109" i="20"/>
  <c r="E117" i="20"/>
  <c r="E129" i="20"/>
  <c r="E133" i="20"/>
  <c r="E145" i="20"/>
  <c r="E37" i="20"/>
  <c r="E113" i="20"/>
  <c r="E93" i="20"/>
  <c r="E125" i="20"/>
  <c r="E137" i="20"/>
  <c r="E49" i="20"/>
  <c r="E69" i="20"/>
  <c r="E132" i="20"/>
  <c r="E116" i="20"/>
  <c r="E118" i="20"/>
  <c r="E110" i="20"/>
  <c r="E25" i="20"/>
  <c r="N39" i="26"/>
  <c r="N43" i="33"/>
  <c r="G43" i="33"/>
  <c r="H43" i="33"/>
  <c r="F20" i="33"/>
  <c r="F40" i="33" s="1"/>
  <c r="F21" i="33"/>
  <c r="F22" i="33"/>
  <c r="F12" i="33"/>
  <c r="F13" i="33"/>
  <c r="I7" i="28"/>
  <c r="I8" i="28"/>
  <c r="I9" i="28"/>
  <c r="I11" i="28"/>
  <c r="I12" i="28"/>
  <c r="I13" i="28"/>
  <c r="I14" i="28"/>
  <c r="I15" i="28"/>
  <c r="I16" i="28"/>
  <c r="I17" i="28"/>
  <c r="I19" i="28"/>
  <c r="I20" i="28"/>
  <c r="I21" i="28"/>
  <c r="I23" i="28"/>
  <c r="I24" i="28"/>
  <c r="I35" i="28"/>
  <c r="I36" i="28"/>
  <c r="I37" i="28"/>
  <c r="H7" i="28"/>
  <c r="H8" i="28"/>
  <c r="H9" i="28"/>
  <c r="H11" i="28"/>
  <c r="H12" i="28"/>
  <c r="H13" i="28"/>
  <c r="H14" i="28"/>
  <c r="H15" i="28"/>
  <c r="H16" i="28"/>
  <c r="H17" i="28"/>
  <c r="H19" i="28"/>
  <c r="H20" i="28"/>
  <c r="H21" i="28"/>
  <c r="H23" i="28"/>
  <c r="H24" i="28"/>
  <c r="H35" i="28"/>
  <c r="H36" i="28"/>
  <c r="H37" i="28"/>
  <c r="H6" i="28"/>
  <c r="I34" i="28"/>
  <c r="I30" i="28"/>
  <c r="I22" i="28"/>
  <c r="I18" i="28"/>
  <c r="D55" i="23"/>
  <c r="D66" i="23" s="1"/>
  <c r="R7" i="19"/>
  <c r="R8" i="19"/>
  <c r="R9" i="19"/>
  <c r="R11" i="19"/>
  <c r="R12" i="19"/>
  <c r="R14" i="19"/>
  <c r="R15" i="19"/>
  <c r="R16" i="19"/>
  <c r="R17" i="19"/>
  <c r="R21" i="19"/>
  <c r="R22" i="19"/>
  <c r="R23" i="19"/>
  <c r="R24" i="19"/>
  <c r="R25" i="19"/>
  <c r="R26" i="19"/>
  <c r="R27" i="19"/>
  <c r="R29" i="19"/>
  <c r="R30" i="19"/>
  <c r="R31" i="19"/>
  <c r="R32" i="19"/>
  <c r="R33" i="19"/>
  <c r="R6" i="19"/>
  <c r="Q7" i="19"/>
  <c r="Q8" i="19"/>
  <c r="Q9" i="19"/>
  <c r="Q11" i="19"/>
  <c r="Q12" i="19"/>
  <c r="Q14" i="19"/>
  <c r="Q15" i="19"/>
  <c r="Q16" i="19"/>
  <c r="Q17" i="19"/>
  <c r="Q19" i="19"/>
  <c r="Q21" i="19"/>
  <c r="Q22" i="19"/>
  <c r="Q23" i="19"/>
  <c r="Q24" i="19"/>
  <c r="Q25" i="19"/>
  <c r="Q26" i="19"/>
  <c r="Q27" i="19"/>
  <c r="Q29" i="19"/>
  <c r="Q30" i="19"/>
  <c r="Q31" i="19"/>
  <c r="Q32" i="19"/>
  <c r="Q33" i="19"/>
  <c r="O18" i="19"/>
  <c r="O12" i="19"/>
  <c r="O9" i="19"/>
  <c r="O7" i="19"/>
  <c r="O6" i="19"/>
  <c r="L60" i="18"/>
  <c r="L41" i="18"/>
  <c r="L42" i="18"/>
  <c r="L40" i="18"/>
  <c r="L39" i="18"/>
  <c r="L38" i="18"/>
  <c r="L36" i="18"/>
  <c r="D35" i="18"/>
  <c r="E35" i="18"/>
  <c r="F35" i="18"/>
  <c r="G35" i="18"/>
  <c r="H35" i="18"/>
  <c r="I35" i="18"/>
  <c r="J35" i="18"/>
  <c r="K39" i="18"/>
  <c r="N39" i="18" s="1"/>
  <c r="K36" i="18"/>
  <c r="N36" i="18" s="1"/>
  <c r="K37" i="18"/>
  <c r="K40" i="18"/>
  <c r="N40" i="18" s="1"/>
  <c r="K43" i="18"/>
  <c r="N43" i="18" s="1"/>
  <c r="M39" i="18"/>
  <c r="M36" i="18"/>
  <c r="M40" i="18"/>
  <c r="C22" i="18"/>
  <c r="B22" i="18"/>
  <c r="M34" i="18"/>
  <c r="P34" i="18" s="1"/>
  <c r="L34" i="18"/>
  <c r="O34" i="18" s="1"/>
  <c r="L31" i="18"/>
  <c r="O31" i="18" s="1"/>
  <c r="M29" i="18"/>
  <c r="P29" i="18" s="1"/>
  <c r="L29" i="18"/>
  <c r="O29" i="18" s="1"/>
  <c r="G25" i="24"/>
  <c r="G8" i="24"/>
  <c r="E25" i="24"/>
  <c r="E21" i="24"/>
  <c r="E16" i="24"/>
  <c r="C25" i="24"/>
  <c r="C21" i="24"/>
  <c r="C16" i="24"/>
  <c r="C8" i="24"/>
  <c r="E13" i="20"/>
  <c r="E21" i="20"/>
  <c r="E45" i="20"/>
  <c r="E57" i="20"/>
  <c r="E61" i="20"/>
  <c r="E65" i="20"/>
  <c r="E73" i="20"/>
  <c r="E77" i="20"/>
  <c r="E85" i="20"/>
  <c r="E89" i="20"/>
  <c r="E105" i="20"/>
  <c r="E121" i="20"/>
  <c r="E56" i="20"/>
  <c r="E60" i="20"/>
  <c r="E84" i="20"/>
  <c r="E51" i="20"/>
  <c r="E86" i="20"/>
  <c r="E90" i="20"/>
  <c r="E94" i="20"/>
  <c r="E102" i="20"/>
  <c r="E106" i="20"/>
  <c r="E114" i="20"/>
  <c r="E122" i="20"/>
  <c r="E126" i="20"/>
  <c r="E130" i="20"/>
  <c r="E131" i="20" s="1"/>
  <c r="E134" i="20"/>
  <c r="E138" i="20"/>
  <c r="F14" i="26"/>
  <c r="F10" i="26"/>
  <c r="F11" i="26"/>
  <c r="F15" i="26"/>
  <c r="N40" i="26"/>
  <c r="I38" i="26"/>
  <c r="H38" i="26"/>
  <c r="J42" i="33"/>
  <c r="F17" i="33"/>
  <c r="L9" i="23"/>
  <c r="L12" i="23"/>
  <c r="L15" i="23"/>
  <c r="L18" i="23"/>
  <c r="L20" i="23"/>
  <c r="L28" i="23"/>
  <c r="L31" i="23"/>
  <c r="J68" i="23"/>
  <c r="L64" i="23"/>
  <c r="L66" i="23"/>
  <c r="L6" i="23"/>
  <c r="F7" i="23"/>
  <c r="F11" i="23"/>
  <c r="F12" i="23"/>
  <c r="D15" i="23"/>
  <c r="E15" i="23"/>
  <c r="F22" i="23"/>
  <c r="F23" i="23"/>
  <c r="F29" i="23"/>
  <c r="F30" i="23"/>
  <c r="F33" i="23"/>
  <c r="F34" i="23"/>
  <c r="F35" i="23"/>
  <c r="F36" i="23"/>
  <c r="D38" i="23"/>
  <c r="E38" i="23"/>
  <c r="F39" i="23"/>
  <c r="D42" i="23"/>
  <c r="E42" i="23"/>
  <c r="D47" i="23"/>
  <c r="E47" i="23"/>
  <c r="E6" i="23"/>
  <c r="E55" i="23"/>
  <c r="F56" i="23"/>
  <c r="F59" i="23"/>
  <c r="F14" i="33"/>
  <c r="F18" i="33"/>
  <c r="F16" i="33"/>
  <c r="C11" i="14"/>
  <c r="H34" i="28"/>
  <c r="H38" i="28"/>
  <c r="C17" i="15"/>
  <c r="B17" i="15"/>
  <c r="C12" i="15"/>
  <c r="C21" i="15"/>
  <c r="D12" i="15"/>
  <c r="D17" i="15"/>
  <c r="D21" i="15"/>
  <c r="B12" i="15"/>
  <c r="B21" i="15"/>
  <c r="C14" i="1"/>
  <c r="D14" i="1"/>
  <c r="B14" i="1"/>
  <c r="H56" i="32"/>
  <c r="H57" i="32"/>
  <c r="H58" i="32"/>
  <c r="H52" i="32"/>
  <c r="O22" i="19"/>
  <c r="H53" i="32" s="1"/>
  <c r="H66" i="32"/>
  <c r="H68" i="32"/>
  <c r="B5" i="32"/>
  <c r="B12" i="32"/>
  <c r="B27" i="32"/>
  <c r="C12" i="32"/>
  <c r="C18" i="32"/>
  <c r="C27" i="32"/>
  <c r="D12" i="32"/>
  <c r="D18" i="32"/>
  <c r="D27" i="32"/>
  <c r="C6" i="23"/>
  <c r="C28" i="23"/>
  <c r="C38" i="23"/>
  <c r="C42" i="23"/>
  <c r="C47" i="23"/>
  <c r="M58" i="18"/>
  <c r="P58" i="18" s="1"/>
  <c r="M57" i="18"/>
  <c r="P57" i="18" s="1"/>
  <c r="M56" i="18"/>
  <c r="P56" i="18" s="1"/>
  <c r="G55" i="18"/>
  <c r="J55" i="18"/>
  <c r="D55" i="18"/>
  <c r="M53" i="18"/>
  <c r="P53" i="18" s="1"/>
  <c r="M52" i="18"/>
  <c r="P52" i="18" s="1"/>
  <c r="G51" i="18"/>
  <c r="J51" i="18"/>
  <c r="D51" i="18"/>
  <c r="M50" i="18"/>
  <c r="P50" i="18" s="1"/>
  <c r="M49" i="18"/>
  <c r="P49" i="18" s="1"/>
  <c r="M48" i="18"/>
  <c r="P48" i="18" s="1"/>
  <c r="G47" i="18"/>
  <c r="J47" i="18"/>
  <c r="D47" i="18"/>
  <c r="M46" i="18"/>
  <c r="P46" i="18" s="1"/>
  <c r="M45" i="18"/>
  <c r="P45" i="18" s="1"/>
  <c r="G44" i="18"/>
  <c r="J44" i="18"/>
  <c r="D44" i="18"/>
  <c r="M33" i="18"/>
  <c r="P33" i="18" s="1"/>
  <c r="M32" i="18"/>
  <c r="P32" i="18" s="1"/>
  <c r="M30" i="18"/>
  <c r="P30" i="18" s="1"/>
  <c r="M27" i="18"/>
  <c r="P27" i="18" s="1"/>
  <c r="M26" i="18"/>
  <c r="P26" i="18" s="1"/>
  <c r="G25" i="18"/>
  <c r="J25" i="18"/>
  <c r="M24" i="18"/>
  <c r="P24" i="18" s="1"/>
  <c r="G23" i="18"/>
  <c r="J23" i="18"/>
  <c r="M21" i="18"/>
  <c r="P21" i="18" s="1"/>
  <c r="M20" i="18"/>
  <c r="P20" i="18" s="1"/>
  <c r="M19" i="18"/>
  <c r="P19" i="18" s="1"/>
  <c r="M18" i="18"/>
  <c r="P18" i="18" s="1"/>
  <c r="D17" i="18"/>
  <c r="G17" i="18"/>
  <c r="J17" i="18"/>
  <c r="M16" i="18"/>
  <c r="P16" i="18" s="1"/>
  <c r="M13" i="18"/>
  <c r="P13" i="18" s="1"/>
  <c r="M12" i="18"/>
  <c r="P12" i="18" s="1"/>
  <c r="M11" i="18"/>
  <c r="P11" i="18" s="1"/>
  <c r="M9" i="18"/>
  <c r="P9" i="18" s="1"/>
  <c r="M8" i="18"/>
  <c r="P8" i="18" s="1"/>
  <c r="M7" i="18"/>
  <c r="P7" i="18" s="1"/>
  <c r="D6" i="18"/>
  <c r="G6" i="18"/>
  <c r="J6" i="18"/>
  <c r="L58" i="18"/>
  <c r="O58" i="18" s="1"/>
  <c r="L57" i="18"/>
  <c r="O57" i="18" s="1"/>
  <c r="L56" i="18"/>
  <c r="O56" i="18" s="1"/>
  <c r="F55" i="18"/>
  <c r="I55" i="18"/>
  <c r="C55" i="18"/>
  <c r="L53" i="18"/>
  <c r="O53" i="18" s="1"/>
  <c r="L52" i="18"/>
  <c r="O52" i="18" s="1"/>
  <c r="F51" i="18"/>
  <c r="I51" i="18"/>
  <c r="C51" i="18"/>
  <c r="L50" i="18"/>
  <c r="O50" i="18" s="1"/>
  <c r="L49" i="18"/>
  <c r="O49" i="18" s="1"/>
  <c r="L48" i="18"/>
  <c r="O48" i="18" s="1"/>
  <c r="F47" i="18"/>
  <c r="I47" i="18"/>
  <c r="C47" i="18"/>
  <c r="L46" i="18"/>
  <c r="O46" i="18" s="1"/>
  <c r="L45" i="18"/>
  <c r="O45" i="18" s="1"/>
  <c r="F44" i="18"/>
  <c r="I44" i="18"/>
  <c r="C44" i="18"/>
  <c r="L33" i="18"/>
  <c r="O33" i="18" s="1"/>
  <c r="L32" i="18"/>
  <c r="O32" i="18" s="1"/>
  <c r="L30" i="18"/>
  <c r="O30" i="18" s="1"/>
  <c r="L28" i="18"/>
  <c r="O28" i="18" s="1"/>
  <c r="L27" i="18"/>
  <c r="O27" i="18" s="1"/>
  <c r="L26" i="18"/>
  <c r="O26" i="18" s="1"/>
  <c r="F25" i="18"/>
  <c r="I25" i="18"/>
  <c r="L24" i="18"/>
  <c r="O24" i="18" s="1"/>
  <c r="F23" i="18"/>
  <c r="I23" i="18"/>
  <c r="L21" i="18"/>
  <c r="O21" i="18" s="1"/>
  <c r="L20" i="18"/>
  <c r="O20" i="18" s="1"/>
  <c r="L19" i="18"/>
  <c r="O19" i="18" s="1"/>
  <c r="L18" i="18"/>
  <c r="O18" i="18" s="1"/>
  <c r="C17" i="18"/>
  <c r="F17" i="18"/>
  <c r="I17" i="18"/>
  <c r="L16" i="18"/>
  <c r="O16" i="18" s="1"/>
  <c r="L13" i="18"/>
  <c r="O13" i="18" s="1"/>
  <c r="L12" i="18"/>
  <c r="O12" i="18" s="1"/>
  <c r="L11" i="18"/>
  <c r="O11" i="18" s="1"/>
  <c r="L9" i="18"/>
  <c r="O9" i="18" s="1"/>
  <c r="L8" i="18"/>
  <c r="O8" i="18" s="1"/>
  <c r="L7" i="18"/>
  <c r="O7" i="18" s="1"/>
  <c r="C6" i="18"/>
  <c r="F6" i="18"/>
  <c r="I6" i="18"/>
  <c r="K59" i="18"/>
  <c r="K58" i="18"/>
  <c r="N58" i="18" s="1"/>
  <c r="K57" i="18"/>
  <c r="N57" i="18" s="1"/>
  <c r="K56" i="18"/>
  <c r="N56" i="18" s="1"/>
  <c r="E55" i="18"/>
  <c r="H55" i="18"/>
  <c r="B55" i="18"/>
  <c r="K53" i="18"/>
  <c r="N53" i="18" s="1"/>
  <c r="K52" i="18"/>
  <c r="N52" i="18" s="1"/>
  <c r="E51" i="18"/>
  <c r="H51" i="18"/>
  <c r="B51" i="18"/>
  <c r="K50" i="18"/>
  <c r="N50" i="18" s="1"/>
  <c r="K49" i="18"/>
  <c r="N49" i="18" s="1"/>
  <c r="K48" i="18"/>
  <c r="N48" i="18" s="1"/>
  <c r="E47" i="18"/>
  <c r="H47" i="18"/>
  <c r="B47" i="18"/>
  <c r="K46" i="18"/>
  <c r="N46" i="18" s="1"/>
  <c r="K45" i="18"/>
  <c r="N45" i="18" s="1"/>
  <c r="E44" i="18"/>
  <c r="H44" i="18"/>
  <c r="B44" i="18"/>
  <c r="K33" i="18"/>
  <c r="N33" i="18" s="1"/>
  <c r="K32" i="18"/>
  <c r="N32" i="18" s="1"/>
  <c r="K30" i="18"/>
  <c r="N30" i="18" s="1"/>
  <c r="K28" i="18"/>
  <c r="N28" i="18" s="1"/>
  <c r="K27" i="18"/>
  <c r="N27" i="18" s="1"/>
  <c r="K26" i="18"/>
  <c r="N26" i="18" s="1"/>
  <c r="E25" i="18"/>
  <c r="H25" i="18"/>
  <c r="K24" i="18"/>
  <c r="N24" i="18" s="1"/>
  <c r="E23" i="18"/>
  <c r="H23" i="18"/>
  <c r="K23" i="18" s="1"/>
  <c r="K21" i="18"/>
  <c r="N21" i="18" s="1"/>
  <c r="K20" i="18"/>
  <c r="N20" i="18" s="1"/>
  <c r="K19" i="18"/>
  <c r="N19" i="18" s="1"/>
  <c r="K18" i="18"/>
  <c r="N18" i="18" s="1"/>
  <c r="E17" i="18"/>
  <c r="H17" i="18"/>
  <c r="B17" i="18"/>
  <c r="K16" i="18"/>
  <c r="N16" i="18" s="1"/>
  <c r="K15" i="18"/>
  <c r="N15" i="18" s="1"/>
  <c r="B14" i="18"/>
  <c r="E14" i="18"/>
  <c r="H14" i="18"/>
  <c r="K13" i="18"/>
  <c r="N13" i="18" s="1"/>
  <c r="K12" i="18"/>
  <c r="N12" i="18" s="1"/>
  <c r="K11" i="18"/>
  <c r="N11" i="18" s="1"/>
  <c r="K9" i="18"/>
  <c r="N9" i="18" s="1"/>
  <c r="K8" i="18"/>
  <c r="N8" i="18" s="1"/>
  <c r="K7" i="18"/>
  <c r="N7" i="18" s="1"/>
  <c r="B6" i="18"/>
  <c r="E6" i="18"/>
  <c r="H6" i="18"/>
  <c r="D14" i="18"/>
  <c r="G14" i="18"/>
  <c r="J14" i="18"/>
  <c r="M15" i="18"/>
  <c r="M60" i="18"/>
  <c r="D61" i="18"/>
  <c r="G61" i="18"/>
  <c r="J61" i="18"/>
  <c r="C14" i="18"/>
  <c r="F14" i="18"/>
  <c r="I14" i="18"/>
  <c r="L15" i="18"/>
  <c r="F61" i="18"/>
  <c r="I61" i="18"/>
  <c r="K60" i="18"/>
  <c r="B61" i="18"/>
  <c r="E61" i="18"/>
  <c r="H61" i="18"/>
  <c r="N7" i="19"/>
  <c r="N8" i="19"/>
  <c r="N9" i="19"/>
  <c r="N11" i="19"/>
  <c r="N12" i="19"/>
  <c r="N17" i="19"/>
  <c r="N18" i="19"/>
  <c r="N19" i="19"/>
  <c r="H20" i="19"/>
  <c r="K20" i="19"/>
  <c r="N22" i="19"/>
  <c r="N32" i="19"/>
  <c r="N34" i="19"/>
  <c r="M7" i="19"/>
  <c r="M8" i="19"/>
  <c r="M9" i="19"/>
  <c r="M11" i="19"/>
  <c r="M12" i="19"/>
  <c r="M17" i="19"/>
  <c r="M18" i="19"/>
  <c r="M19" i="19"/>
  <c r="G20" i="19"/>
  <c r="J20" i="19"/>
  <c r="M22" i="19"/>
  <c r="M32" i="19"/>
  <c r="M34" i="19"/>
  <c r="D35" i="19"/>
  <c r="O32" i="19"/>
  <c r="O34" i="19"/>
  <c r="I20" i="19"/>
  <c r="L20" i="19"/>
  <c r="L28" i="19" s="1"/>
  <c r="O17" i="19"/>
  <c r="O19" i="19"/>
  <c r="O11" i="19"/>
  <c r="N6" i="19"/>
  <c r="F16" i="26"/>
  <c r="I35" i="19"/>
  <c r="L35" i="19"/>
  <c r="K35" i="19"/>
  <c r="K13" i="19"/>
  <c r="H35" i="19"/>
  <c r="H13" i="19"/>
  <c r="H10" i="19" s="1"/>
  <c r="Q10" i="19" s="1"/>
  <c r="C67" i="32"/>
  <c r="C60" i="32"/>
  <c r="C57" i="32"/>
  <c r="C54" i="32"/>
  <c r="C49" i="32"/>
  <c r="C31" i="32"/>
  <c r="I51" i="23"/>
  <c r="C55" i="23"/>
  <c r="C66" i="23" s="1"/>
  <c r="D56" i="32"/>
  <c r="G13" i="19"/>
  <c r="G10" i="19" s="1"/>
  <c r="J13" i="19"/>
  <c r="J10" i="19" s="1"/>
  <c r="I13" i="19"/>
  <c r="L13" i="19"/>
  <c r="D20" i="19"/>
  <c r="G35" i="19"/>
  <c r="J35" i="19"/>
  <c r="B31" i="32"/>
  <c r="D31" i="32"/>
  <c r="B49" i="32"/>
  <c r="B54" i="32"/>
  <c r="B57" i="32"/>
  <c r="B60" i="32"/>
  <c r="D60" i="32"/>
  <c r="D65" i="32"/>
  <c r="B67" i="32"/>
  <c r="F70" i="32"/>
  <c r="C15" i="23"/>
  <c r="D67" i="32"/>
  <c r="H10" i="28"/>
  <c r="H18" i="28"/>
  <c r="E149" i="20" l="1"/>
  <c r="F42" i="33"/>
  <c r="D70" i="32"/>
  <c r="I22" i="18"/>
  <c r="F38" i="26"/>
  <c r="D36" i="19"/>
  <c r="F41" i="33"/>
  <c r="I8" i="24"/>
  <c r="L17" i="18"/>
  <c r="O17" i="18" s="1"/>
  <c r="O14" i="18"/>
  <c r="L22" i="18"/>
  <c r="O22" i="18" s="1"/>
  <c r="L25" i="18"/>
  <c r="O25" i="18" s="1"/>
  <c r="L23" i="18"/>
  <c r="E23" i="20"/>
  <c r="N41" i="26"/>
  <c r="D53" i="23"/>
  <c r="R13" i="19"/>
  <c r="K44" i="18"/>
  <c r="N44" i="18" s="1"/>
  <c r="K55" i="18"/>
  <c r="N55" i="18" s="1"/>
  <c r="I16" i="24"/>
  <c r="F55" i="23"/>
  <c r="H22" i="18"/>
  <c r="K22" i="18" s="1"/>
  <c r="N22" i="18" s="1"/>
  <c r="E27" i="20"/>
  <c r="E39" i="20"/>
  <c r="D57" i="32"/>
  <c r="I38" i="28"/>
  <c r="D23" i="15"/>
  <c r="K21" i="24"/>
  <c r="N10" i="19"/>
  <c r="R20" i="19"/>
  <c r="N13" i="19"/>
  <c r="N20" i="19"/>
  <c r="G54" i="18"/>
  <c r="G62" i="18" s="1"/>
  <c r="B23" i="15"/>
  <c r="E15" i="20"/>
  <c r="K25" i="24"/>
  <c r="F13" i="26"/>
  <c r="R35" i="19"/>
  <c r="E71" i="20"/>
  <c r="I21" i="24"/>
  <c r="L151" i="20"/>
  <c r="F151" i="20"/>
  <c r="L35" i="18"/>
  <c r="K28" i="19"/>
  <c r="K36" i="19" s="1"/>
  <c r="M51" i="18"/>
  <c r="P51" i="18" s="1"/>
  <c r="I25" i="24"/>
  <c r="F23" i="33"/>
  <c r="K68" i="23"/>
  <c r="L68" i="23" s="1"/>
  <c r="M23" i="18"/>
  <c r="P23" i="18" s="1"/>
  <c r="M55" i="18"/>
  <c r="P55" i="18" s="1"/>
  <c r="P61" i="18" s="1"/>
  <c r="Q35" i="19"/>
  <c r="I37" i="24"/>
  <c r="K37" i="24"/>
  <c r="E87" i="20"/>
  <c r="E47" i="20"/>
  <c r="K151" i="20"/>
  <c r="J151" i="20"/>
  <c r="E135" i="20"/>
  <c r="E95" i="20"/>
  <c r="E75" i="20"/>
  <c r="G151" i="20"/>
  <c r="E115" i="20"/>
  <c r="E91" i="20"/>
  <c r="E127" i="20"/>
  <c r="E59" i="20"/>
  <c r="F15" i="33"/>
  <c r="G28" i="24"/>
  <c r="C34" i="32"/>
  <c r="B34" i="32"/>
  <c r="M61" i="18"/>
  <c r="F54" i="18"/>
  <c r="F62" i="18" s="1"/>
  <c r="M14" i="18"/>
  <c r="E14" i="1"/>
  <c r="M44" i="18"/>
  <c r="P44" i="18" s="1"/>
  <c r="K35" i="18"/>
  <c r="M17" i="18"/>
  <c r="P17" i="18" s="1"/>
  <c r="O35" i="19"/>
  <c r="N35" i="19"/>
  <c r="E67" i="20"/>
  <c r="E111" i="20"/>
  <c r="E147" i="20"/>
  <c r="M20" i="19"/>
  <c r="Q13" i="19"/>
  <c r="K61" i="18"/>
  <c r="B70" i="32"/>
  <c r="G71" i="32"/>
  <c r="G73" i="32" s="1"/>
  <c r="E54" i="18"/>
  <c r="E62" i="18" s="1"/>
  <c r="H54" i="18"/>
  <c r="H62" i="18" s="1"/>
  <c r="N23" i="18"/>
  <c r="L6" i="18"/>
  <c r="O6" i="18" s="1"/>
  <c r="L44" i="18"/>
  <c r="O44" i="18" s="1"/>
  <c r="H55" i="32"/>
  <c r="H63" i="32" s="1"/>
  <c r="H71" i="32" s="1"/>
  <c r="H73" i="32" s="1"/>
  <c r="E123" i="20"/>
  <c r="I10" i="28"/>
  <c r="I25" i="28"/>
  <c r="N37" i="18"/>
  <c r="N35" i="18" s="1"/>
  <c r="N54" i="18" s="1"/>
  <c r="G28" i="19"/>
  <c r="O13" i="19"/>
  <c r="O20" i="19"/>
  <c r="Q20" i="19"/>
  <c r="L51" i="18"/>
  <c r="O51" i="18" s="1"/>
  <c r="M25" i="18"/>
  <c r="P25" i="18" s="1"/>
  <c r="M47" i="18"/>
  <c r="P47" i="18" s="1"/>
  <c r="F19" i="33"/>
  <c r="C28" i="24"/>
  <c r="E107" i="20"/>
  <c r="E103" i="20"/>
  <c r="E63" i="20"/>
  <c r="E43" i="20"/>
  <c r="E79" i="20"/>
  <c r="E11" i="20"/>
  <c r="F17" i="26"/>
  <c r="E43" i="33"/>
  <c r="I43" i="33"/>
  <c r="F11" i="33"/>
  <c r="C23" i="15"/>
  <c r="C63" i="32"/>
  <c r="C64" i="32" s="1"/>
  <c r="E66" i="23"/>
  <c r="F66" i="23" s="1"/>
  <c r="F47" i="23"/>
  <c r="F38" i="23"/>
  <c r="F21" i="23"/>
  <c r="F15" i="23"/>
  <c r="L61" i="18"/>
  <c r="P14" i="18"/>
  <c r="D54" i="32"/>
  <c r="D54" i="18"/>
  <c r="B54" i="18"/>
  <c r="F71" i="32"/>
  <c r="F73" i="32" s="1"/>
  <c r="B63" i="32"/>
  <c r="B64" i="32" s="1"/>
  <c r="L36" i="19"/>
  <c r="O23" i="18"/>
  <c r="H28" i="19"/>
  <c r="I54" i="18"/>
  <c r="I62" i="18" s="1"/>
  <c r="I10" i="19"/>
  <c r="K6" i="18"/>
  <c r="N6" i="18" s="1"/>
  <c r="C54" i="18"/>
  <c r="C62" i="18" s="1"/>
  <c r="K14" i="18"/>
  <c r="N14" i="18" s="1"/>
  <c r="M35" i="19"/>
  <c r="J28" i="19"/>
  <c r="J36" i="19" s="1"/>
  <c r="M13" i="19"/>
  <c r="C70" i="32"/>
  <c r="K17" i="18"/>
  <c r="N17" i="18" s="1"/>
  <c r="K25" i="18"/>
  <c r="N25" i="18" s="1"/>
  <c r="K47" i="18"/>
  <c r="N47" i="18" s="1"/>
  <c r="K51" i="18"/>
  <c r="N51" i="18" s="1"/>
  <c r="L47" i="18"/>
  <c r="O47" i="18" s="1"/>
  <c r="L55" i="18"/>
  <c r="O55" i="18" s="1"/>
  <c r="J22" i="18"/>
  <c r="D34" i="32"/>
  <c r="H22" i="28"/>
  <c r="F6" i="23"/>
  <c r="F28" i="23"/>
  <c r="H30" i="28"/>
  <c r="M35" i="18"/>
  <c r="I68" i="23"/>
  <c r="M6" i="18"/>
  <c r="P6" i="18" s="1"/>
  <c r="M10" i="19"/>
  <c r="L14" i="18"/>
  <c r="Q28" i="19" l="1"/>
  <c r="O62" i="18"/>
  <c r="C43" i="32"/>
  <c r="C35" i="32"/>
  <c r="D35" i="32"/>
  <c r="D43" i="32"/>
  <c r="O54" i="18"/>
  <c r="N62" i="18"/>
  <c r="Q36" i="19"/>
  <c r="N28" i="19"/>
  <c r="G36" i="19"/>
  <c r="M36" i="19" s="1"/>
  <c r="M28" i="19"/>
  <c r="E53" i="23"/>
  <c r="F53" i="23" s="1"/>
  <c r="L51" i="23"/>
  <c r="F43" i="33"/>
  <c r="L54" i="18"/>
  <c r="B35" i="32"/>
  <c r="B43" i="32"/>
  <c r="C38" i="24"/>
  <c r="I28" i="24"/>
  <c r="K28" i="24"/>
  <c r="E151" i="20"/>
  <c r="C71" i="32"/>
  <c r="B71" i="32"/>
  <c r="C53" i="23"/>
  <c r="E68" i="23"/>
  <c r="D63" i="32"/>
  <c r="B62" i="18"/>
  <c r="K62" i="18" s="1"/>
  <c r="K54" i="18"/>
  <c r="D62" i="18"/>
  <c r="D68" i="23"/>
  <c r="F51" i="23"/>
  <c r="L62" i="18"/>
  <c r="I28" i="19"/>
  <c r="O10" i="19"/>
  <c r="R10" i="19"/>
  <c r="M22" i="18"/>
  <c r="P22" i="18" s="1"/>
  <c r="P62" i="18" s="1"/>
  <c r="J54" i="18"/>
  <c r="M54" i="18" s="1"/>
  <c r="H36" i="19"/>
  <c r="N36" i="19" s="1"/>
  <c r="D64" i="32" l="1"/>
  <c r="D71" i="32"/>
  <c r="D73" i="32" s="1"/>
  <c r="R28" i="19"/>
  <c r="R36" i="19" s="1"/>
  <c r="O28" i="19"/>
  <c r="B73" i="32"/>
  <c r="C73" i="32"/>
  <c r="K38" i="24"/>
  <c r="I38" i="24"/>
  <c r="F68" i="23"/>
  <c r="J62" i="18"/>
  <c r="M62" i="18" s="1"/>
  <c r="I36" i="19"/>
  <c r="O36" i="19" s="1"/>
</calcChain>
</file>

<file path=xl/sharedStrings.xml><?xml version="1.0" encoding="utf-8"?>
<sst xmlns="http://schemas.openxmlformats.org/spreadsheetml/2006/main" count="1781" uniqueCount="684">
  <si>
    <t>Választott tisztségviselő</t>
  </si>
  <si>
    <t>Tokod Nagyközség Önkormányzat és költségvetési szerveinek engedélyezett létszáma</t>
  </si>
  <si>
    <t>Munka törvénykönyve hatálya alá tartozó munkavállaló</t>
  </si>
  <si>
    <t>Közalkalmazott</t>
  </si>
  <si>
    <t>Közfoglalkoztatott</t>
  </si>
  <si>
    <t>Önkormányzat összesen:</t>
  </si>
  <si>
    <t>Megnevezése</t>
  </si>
  <si>
    <t>Köztisztviselő</t>
  </si>
  <si>
    <t>Polgármesteri Hivatal összesen:</t>
  </si>
  <si>
    <t>Mesevár Óvoda összesen:</t>
  </si>
  <si>
    <t>Alaptevékenység költségvetési kiadásai</t>
  </si>
  <si>
    <t>Alaptevékenység költségvetési bevételei</t>
  </si>
  <si>
    <t>ALAPTEVÉKENYSÉG KÖLTSÉGVETÉSI EGYENLEGE</t>
  </si>
  <si>
    <t>Alaptevékenység finanszírozási kiadásai</t>
  </si>
  <si>
    <t>ALAPTEVÉKENYSÉG MARADVÁNYA</t>
  </si>
  <si>
    <t>Alaptevékenység finanszírozási bevételei</t>
  </si>
  <si>
    <t>ALAPTEVÉKENYSÉG FINANSZÍROZÁSI EGYENLEGE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</si>
  <si>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</si>
  <si>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</si>
  <si>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</si>
  <si>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</si>
  <si>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</si>
  <si>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</si>
  <si>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</si>
  <si>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</si>
  <si>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KÖTELEZETTSÉGGEL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</si>
  <si>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</si>
  <si>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</si>
  <si>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</si>
  <si>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Zárolt vissza nem térítendő támogatások</t>
  </si>
  <si>
    <t>( kiemelt előirányzatok szerinti részletezésben ) E Ft-ban</t>
  </si>
  <si>
    <t>Kiadások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</si>
  <si>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</si>
  <si>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</si>
  <si>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</si>
  <si>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</si>
  <si>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</si>
  <si>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</si>
  <si>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</si>
  <si>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</si>
  <si>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</si>
  <si>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</si>
  <si>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Központi költségvetésből származó támogatás</t>
  </si>
  <si>
    <t>Hiány finanszírozása belső forrásból:</t>
  </si>
  <si>
    <t xml:space="preserve"> - Pénzmaradvány</t>
  </si>
  <si>
    <t>Hiány finanszírozása külső forrásból:</t>
  </si>
  <si>
    <t>Általános működési és ágazati támogatás</t>
  </si>
  <si>
    <t>Termékek és szolgáltatások</t>
  </si>
  <si>
    <t>Szolgáltatások ellenértéke</t>
  </si>
  <si>
    <t>Tulajdonosi bevételek</t>
  </si>
  <si>
    <t>Garancia és kezességvállalásból visszatérülés (Távhőtől)</t>
  </si>
  <si>
    <t>Iparűzési adóból</t>
  </si>
  <si>
    <t>Föld- és ingatlan értékesítésből átcsoportosítandó</t>
  </si>
  <si>
    <t>Zárolt vissza nem térítendő támogatás</t>
  </si>
  <si>
    <t>Felhalmozási célú visszatérítendő támogatás és kölcsön</t>
  </si>
  <si>
    <t xml:space="preserve">Egyéb felhalmozási célú átvett pénzeszközök 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</si>
  <si>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</si>
  <si>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</si>
  <si>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</si>
  <si>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</si>
  <si>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</si>
  <si>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</si>
  <si>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</si>
  <si>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Felhalmozási tartalék</t>
  </si>
  <si>
    <t xml:space="preserve"> - Felhalmozási céltartalék</t>
  </si>
  <si>
    <t xml:space="preserve"> - Zárolt tartalék</t>
  </si>
  <si>
    <t>KÖLTSÉGVETÉSI KIADÁSOK ÖSSZESEN</t>
  </si>
  <si>
    <t>FINANSZÍROZÁSI KIADÁSOK ÖSSZESEN</t>
  </si>
  <si>
    <t>KIADÁSOK MINDÖSSZESEN</t>
  </si>
  <si>
    <t>Bevételek</t>
  </si>
  <si>
    <t>Működési támogatások</t>
  </si>
  <si>
    <t>Központosított támogatások</t>
  </si>
  <si>
    <t>Egyes szociális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</si>
  <si>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</si>
  <si>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</si>
  <si>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</si>
  <si>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</si>
  <si>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Közhatalmi bevétel</t>
  </si>
  <si>
    <t>Vagyoni típusú adók</t>
  </si>
  <si>
    <t xml:space="preserve">Termékek és szolgáltatások </t>
  </si>
  <si>
    <t xml:space="preserve"> - Iparűzési adó</t>
  </si>
  <si>
    <t xml:space="preserve"> - Gépjárműadó</t>
  </si>
  <si>
    <t xml:space="preserve"> - Talajterhelési díj</t>
  </si>
  <si>
    <t>Szabálysértési és helyszíni bírság</t>
  </si>
  <si>
    <t>Működési bevételek</t>
  </si>
  <si>
    <t>Szolgáltatások ellenértéke (bérleti díjak, közvetített szolgáltatások)</t>
  </si>
  <si>
    <t>Ellátási díjak</t>
  </si>
  <si>
    <t>Kamatbevétel</t>
  </si>
  <si>
    <t>Felhalmozási bevételek</t>
  </si>
  <si>
    <t>Működési célú átvett pénzeszközök</t>
  </si>
  <si>
    <t>Működési célú visszatérítendő támogatások és kölcsönök</t>
  </si>
  <si>
    <t>Egyéb működési célú átvett pénzeszközök</t>
  </si>
  <si>
    <t>Felhalmozási célú átvett pénzeszközök</t>
  </si>
  <si>
    <t>Felhalmozási célú visszatérítendő támogatások és kölcsönök</t>
  </si>
  <si>
    <t>Egyéb felhalmozási célú átvett pénzeszközök</t>
  </si>
  <si>
    <t>KÖLTSÉGVETÉSI BEVÉTELEK ÖSSZESEN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</si>
  <si>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</si>
  <si>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</si>
  <si>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</si>
  <si>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</si>
  <si>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</si>
  <si>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</si>
  <si>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</si>
  <si>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Köztemetés</t>
  </si>
  <si>
    <t>Működési tartalékok</t>
  </si>
  <si>
    <t xml:space="preserve">Felhalmozási tartalékok </t>
  </si>
  <si>
    <t>Eredeti</t>
  </si>
  <si>
    <t>Önkormányzat</t>
  </si>
  <si>
    <t>Mindösszesen</t>
  </si>
  <si>
    <t>E Ft-ban</t>
  </si>
  <si>
    <t>011130</t>
  </si>
  <si>
    <t>Egyéb működési bevétel</t>
  </si>
  <si>
    <t xml:space="preserve">Ingatlanok értékesítése </t>
  </si>
  <si>
    <t xml:space="preserve">Belső finanszírozás, pénzmaradvány </t>
  </si>
  <si>
    <t xml:space="preserve">Külső finanszírozás hitel felvétel 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</si>
  <si>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</si>
  <si>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</si>
  <si>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</si>
  <si>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</si>
  <si>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</si>
  <si>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Összesen:</t>
  </si>
  <si>
    <t>ÖNKORMÁNYZAT</t>
  </si>
  <si>
    <t>ÁFA bevétel</t>
  </si>
  <si>
    <t>Egyéb működési kiadások</t>
  </si>
  <si>
    <t>Beruházási kiadások</t>
  </si>
  <si>
    <t>Általános működés és ágazatai feladatok támogatása</t>
  </si>
  <si>
    <t>Felújítási kiadások</t>
  </si>
  <si>
    <t>Központi költségvetésből származó támogatások</t>
  </si>
  <si>
    <t xml:space="preserve">Költségvetési egyenleg: </t>
  </si>
  <si>
    <t>Hiány és a finanszírozási kiadások fedezetének finanszírozása:</t>
  </si>
  <si>
    <t>Önkormányzatok és önkormányzati hivatalok jogalkotás és általános igazgatási tevékenysége</t>
  </si>
  <si>
    <t>011220</t>
  </si>
  <si>
    <t>Adó-, vám és jövedéki igazgatás</t>
  </si>
  <si>
    <t>106020</t>
  </si>
  <si>
    <t>107060</t>
  </si>
  <si>
    <t>018030</t>
  </si>
  <si>
    <t xml:space="preserve">Vissza nem térítendő támogatások  </t>
  </si>
  <si>
    <t>Szabálysértési és helyszíni bírságok</t>
  </si>
  <si>
    <t>Kamat bevétel</t>
  </si>
  <si>
    <t xml:space="preserve">Működési célú visszatérítendő támogatások és kölcsönök </t>
  </si>
  <si>
    <t>Garancia és kezességvállalásból visszatérülés</t>
  </si>
  <si>
    <t>Munkaadókat terhelő járulékok és szociális hozzájárulási adó</t>
  </si>
  <si>
    <t>Felhalmozási célú támogatások államháztartáson belülről (vissza nem térítendő)</t>
  </si>
  <si>
    <t>Működési célú támogatások államháztartáson belülről (vissza nem térítendő)</t>
  </si>
  <si>
    <t>Irányító szervi támogatás folyósítása</t>
  </si>
  <si>
    <t>Felhalmozási tartalékok</t>
  </si>
  <si>
    <t>Költségvetési szerveknek folyósított támogatás</t>
  </si>
  <si>
    <t>ÖNKORMÁNYZATI TÁMOGATÁSOK ÉS ÁTVETT PÉNZESZKÖZÖK (VISSZATÉRÍTENDŐ ÉS VISSZA NEM TÉRÍTENDŐ) MINDÖSSZESEN:</t>
  </si>
  <si>
    <t>Összesen</t>
  </si>
  <si>
    <t>Pénzmaradvány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</si>
  <si>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</si>
  <si>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</si>
  <si>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</si>
  <si>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</si>
  <si>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</si>
  <si>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</si>
  <si>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</si>
  <si>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</si>
  <si>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</si>
  <si>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</si>
  <si>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</si>
  <si>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</si>
  <si>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</si>
  <si>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</si>
  <si>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</si>
  <si>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</si>
  <si>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</si>
  <si>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</si>
  <si>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Mindösszesen bevételek:</t>
  </si>
  <si>
    <t>Mindösszesen kiadások:</t>
  </si>
  <si>
    <t>Hitel és kötvénytörlesztés</t>
  </si>
  <si>
    <t>E. Ft-ban</t>
  </si>
  <si>
    <t>Bevétel</t>
  </si>
  <si>
    <t>Kiadás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</si>
  <si>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</si>
  <si>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</si>
  <si>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</si>
  <si>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</si>
  <si>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</si>
  <si>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Hitel- és kölcsön törlesztés</t>
  </si>
  <si>
    <t xml:space="preserve"> 011 130</t>
  </si>
  <si>
    <t>Kötelező</t>
  </si>
  <si>
    <t>Nem kötelező</t>
  </si>
  <si>
    <t>013 320</t>
  </si>
  <si>
    <t>Köztemető fenntartás és működtetés</t>
  </si>
  <si>
    <t>Támogatási célú finanszírozási műveletek</t>
  </si>
  <si>
    <t>Közutak, hidak, alagutak üzemeltetése, fenntartása</t>
  </si>
  <si>
    <t>063 080</t>
  </si>
  <si>
    <t>Víztermelés-kezelés ellátás</t>
  </si>
  <si>
    <t>064 010</t>
  </si>
  <si>
    <t>Közvilágítás</t>
  </si>
  <si>
    <t>066 010</t>
  </si>
  <si>
    <t xml:space="preserve">066 020 </t>
  </si>
  <si>
    <t>Lakásfenntartással, lakhatással összefüggő ellátások</t>
  </si>
  <si>
    <t>Egyéb szociális pénzbeli és természetbeni ellátások, támogatások</t>
  </si>
  <si>
    <t>M.adókat terh. jár. és szochj.</t>
  </si>
  <si>
    <t>Elvonások és befizetések</t>
  </si>
  <si>
    <t>Likvidítási célú hitel felvétel</t>
  </si>
  <si>
    <t>Közvetített szolgáltatások ellenértéke</t>
  </si>
  <si>
    <t>Likvidítási célú hitel felvétele</t>
  </si>
  <si>
    <t xml:space="preserve">Likvidhitel felvétel </t>
  </si>
  <si>
    <t>Betétlekötésből fieztési számlára visszaérkező pénzösszeg</t>
  </si>
  <si>
    <t>Likvid hitel igénybevétel</t>
  </si>
  <si>
    <t>Likvid hitel törlesztés</t>
  </si>
  <si>
    <t>Betétlekötés céljából átvezetés fizetési számláról</t>
  </si>
  <si>
    <t>Állami támogatás megelőlegezése</t>
  </si>
  <si>
    <t>Állami támogatás megelőlegezésének visszatérítése</t>
  </si>
  <si>
    <t>Hiteltörlesztés</t>
  </si>
  <si>
    <t>Hitelfelvétel</t>
  </si>
  <si>
    <t xml:space="preserve"> - Működési tartalék</t>
  </si>
  <si>
    <t xml:space="preserve"> - Működési tartalék </t>
  </si>
  <si>
    <t>Teljesítés</t>
  </si>
  <si>
    <t>Polgármesteri Hivatal</t>
  </si>
  <si>
    <t xml:space="preserve">Garancia és kezességvállalásból származó visszatérülés </t>
  </si>
  <si>
    <t>Polgármesteri  Hivatal</t>
  </si>
  <si>
    <t>Mesevár Óvoda</t>
  </si>
  <si>
    <t>Mód.</t>
  </si>
  <si>
    <t>Konszolidált összesen</t>
  </si>
  <si>
    <t>Önkormányzatok működési támogatása</t>
  </si>
  <si>
    <t>Helyi önkormányzatok működési támogatása</t>
  </si>
  <si>
    <t>Telep.önk.egyes köznev.fel.támogatása</t>
  </si>
  <si>
    <t>Telep.önk. szoc., gyermekjólést és gyermekétk. feladatok támogatása</t>
  </si>
  <si>
    <t>Telep.önk. kulturális feladatainak támogatása</t>
  </si>
  <si>
    <t>egyéb műk.c.támogatási bevételek államháztatáson belülről</t>
  </si>
  <si>
    <t xml:space="preserve"> - Magánszemélyek kommunális adója</t>
  </si>
  <si>
    <t>Áru és készletértékesítés</t>
  </si>
  <si>
    <t>Ingatlanok értékesítése</t>
  </si>
  <si>
    <t>Egyéb működési célú támogatások</t>
  </si>
  <si>
    <t>egyéb műk.c. támogatások bevételei államháztartáson belülről</t>
  </si>
  <si>
    <t>Ingatlanértékesítés</t>
  </si>
  <si>
    <t xml:space="preserve">Egyéb tárgyi eszköz értékesítése </t>
  </si>
  <si>
    <t>Módosított</t>
  </si>
  <si>
    <t>Immateriális javak</t>
  </si>
  <si>
    <t>Tárgyi eszközök</t>
  </si>
  <si>
    <t>Befektetett pénzügyi eszközök</t>
  </si>
  <si>
    <t>Koncesszióba, vagyonkezelésbe adott eszközök</t>
  </si>
  <si>
    <t>NEMZETI VAGYONBA TARTOZÓ BEFEKTETETT ESZKÖZÖK</t>
  </si>
  <si>
    <t>Készletek</t>
  </si>
  <si>
    <t>Értékpapírok</t>
  </si>
  <si>
    <t>NEMZETI VAGYONBA TARTOZÓ FORGÓESZKÖZÖK</t>
  </si>
  <si>
    <t>Hosszú lejáratú betétek</t>
  </si>
  <si>
    <t>Pénztárak, csekkek, betétkönyvek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</si>
  <si>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</si>
  <si>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</si>
  <si>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</si>
  <si>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</si>
  <si>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KÖVETELÉSEK</t>
  </si>
  <si>
    <t>EGYÉB SAJÁTOS ESZKÖZOLDALI ELSZÁMOLÁSOK</t>
  </si>
  <si>
    <t>AKTÍV IDŐBELI ELHATÁROLÁSOK</t>
  </si>
  <si>
    <t>ESZKÖZÖK ÖSSZESEN</t>
  </si>
  <si>
    <t>Konszolidált</t>
  </si>
  <si>
    <t>Felhalmozott eredmény</t>
  </si>
  <si>
    <t>Eszközök értékehelyesbítésének forrása</t>
  </si>
  <si>
    <t>Mérleg szerinti eredmény</t>
  </si>
  <si>
    <t>SAJÁT TŐKE</t>
  </si>
  <si>
    <t>Költségvetési évben esedékes kötelezettségek</t>
  </si>
  <si>
    <t>Költségvetési évet követően esedékes kötelezettségek</t>
  </si>
  <si>
    <t>Kötelezettség jellegű sajátos elszámolások</t>
  </si>
  <si>
    <t xml:space="preserve">KÖTELEZETTSÉGEK </t>
  </si>
  <si>
    <t>EGYÉB SAJÁTOS FORRÁSOLDALI ELSZÁMOLÁSOK</t>
  </si>
  <si>
    <t>KINCSTÁRI SZÁMLAVEZETÉSSEL KAPCSOLATOS ELSZÁMOLÁSOK</t>
  </si>
  <si>
    <t>PASSZÍV IDŐBELI ELHATÁROLÁSOK</t>
  </si>
  <si>
    <t>FORRÁSOK ÖSSZESEN</t>
  </si>
  <si>
    <t xml:space="preserve">Megnevezés </t>
  </si>
  <si>
    <t>Közhatalmi eredményszemléletű bevételek</t>
  </si>
  <si>
    <t>Eszk. És szolg. Ért. Nettó eredményszeml. Bevételek</t>
  </si>
  <si>
    <t>TEVÉKENYSÉG NETTÓ EREDMÉNYSZEMLÉLETŰ BEVÉTELE</t>
  </si>
  <si>
    <t>Tevékenység egyéb nettó eredményszeml. Bevételek</t>
  </si>
  <si>
    <t>Saját termelésű készletek állományváltozása</t>
  </si>
  <si>
    <t>Saját előállítású eszközök aktivált értéke</t>
  </si>
  <si>
    <t>AKTIVÁLT SAJÁT TELJESÍTMÉNYEK ÉRTÉKE</t>
  </si>
  <si>
    <t>központi műk.c.támogatások ereményszeml. Bevétele</t>
  </si>
  <si>
    <t>Egyéb műk. C. támogatáosk eredményszeml. Bevétele</t>
  </si>
  <si>
    <t>Különféle egyéb eredményszeml. Bevételek</t>
  </si>
  <si>
    <t>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</si>
  <si>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</si>
  <si>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</si>
  <si>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</si>
  <si>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</si>
  <si>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</si>
  <si>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</si>
  <si>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</si>
  <si>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</si>
  <si>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</si>
  <si>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ÉRTÉKCSÖKKENÉSI LEÍRÁS</t>
  </si>
  <si>
    <t>EGYÉB RÁFORDÍTÁSOK</t>
  </si>
  <si>
    <t>TEVÉKENYSÉGEK EREDMÉNYE</t>
  </si>
  <si>
    <t>kapott (járó) osztalék és részesedés</t>
  </si>
  <si>
    <t>Pénzügyi műveletek egyéb eredményszeml. Bevételei</t>
  </si>
  <si>
    <t>PÉNZÜGYI MŰVELETEK EREDMÉNYSZEMLÉLETŰ BEVÉTELEI</t>
  </si>
  <si>
    <t>Fizetendő kamatok és kamatjellegű ráfordítások</t>
  </si>
  <si>
    <t>Részesedések, értékpapírok pénzeszközök értékvesztése</t>
  </si>
  <si>
    <t>Pénzügyi műveletek egyéb ráfordításai</t>
  </si>
  <si>
    <t>PÉNZÜGYI MŰVELETEK RÁFORDÍTÁSAI</t>
  </si>
  <si>
    <t>PÉNZÜGYI MŰVELETEK EREDMÉNYE</t>
  </si>
  <si>
    <t>SZOKÁSOS EREDMÉNY</t>
  </si>
  <si>
    <t>Különféle rendkívüli eredményszemléletű bevételek</t>
  </si>
  <si>
    <t>RENDKÍVÜLI EREDMÉNYSZEMLÉLETŰ BEVÉTELEK</t>
  </si>
  <si>
    <t>RENDKÍVÜLI RÁFORDÍTÁSOK</t>
  </si>
  <si>
    <t xml:space="preserve">RENDKÍVÜLI EREDMÉNY </t>
  </si>
  <si>
    <t>MÉRLEG SZERINTI EREDMÉNY</t>
  </si>
  <si>
    <t>Kapott (járó) kamatok és kamatj. eredményszeml. Bev.</t>
  </si>
  <si>
    <t>Felhalmozási c. támogatások eredményszemléletű bev.</t>
  </si>
  <si>
    <t>Tokod Nagyközség Önkormányzata</t>
  </si>
  <si>
    <t>adatok e Ft-ban</t>
  </si>
  <si>
    <t>Jogszabály</t>
  </si>
  <si>
    <t>500 e Ft adóalap alatti 
vállalkozók iparűzési adó
mentessége</t>
  </si>
  <si>
    <t>70 éven felüli egyedülálló
magánszemélyek komm.
adó kedvezménye</t>
  </si>
  <si>
    <t>Összes kedvezmény</t>
  </si>
  <si>
    <t xml:space="preserve">
 kimutatás az Áht. 24.§ (4) bekezdés c) pontja szerinti közvetett támogatásokról</t>
  </si>
  <si>
    <t>Termékek és szolgáltatások utáni adók</t>
  </si>
  <si>
    <t>%</t>
  </si>
  <si>
    <t>091110</t>
  </si>
  <si>
    <t>Óvodai nevelés, ellátás szakmai feladatai</t>
  </si>
  <si>
    <t>091140</t>
  </si>
  <si>
    <t>Óvodai nevelés, ellátás működtetési feladatai</t>
  </si>
  <si>
    <t xml:space="preserve">Önkormányzatok és önkormányzati hivatalok jogalkotó és általános igazgatási tevékenysége </t>
  </si>
  <si>
    <t xml:space="preserve">Kiemelt állami és önkormányzati rendezvények </t>
  </si>
  <si>
    <t>041233</t>
  </si>
  <si>
    <t>Hosszabb időtartamú közfoglalkoztatás</t>
  </si>
  <si>
    <t>Zöldterület kezelés</t>
  </si>
  <si>
    <t>072311</t>
  </si>
  <si>
    <t>Fogorvosi alapellátás</t>
  </si>
  <si>
    <t>074032</t>
  </si>
  <si>
    <t>Ifjúságegészségügyi gondozás</t>
  </si>
  <si>
    <t>082042</t>
  </si>
  <si>
    <t>Könyvtári állomány gyarapítása</t>
  </si>
  <si>
    <t>082044</t>
  </si>
  <si>
    <t>Könytári szolgáltatások</t>
  </si>
  <si>
    <t>092120</t>
  </si>
  <si>
    <t>Köznevelési int. 5-8. évfolyam működtetési feladatai</t>
  </si>
  <si>
    <t>Idősek nappali ellátása</t>
  </si>
  <si>
    <t>Óvodai nevelés működtetési feladatai</t>
  </si>
  <si>
    <t>084031</t>
  </si>
  <si>
    <t>Civil szervezetek működési támogatása</t>
  </si>
  <si>
    <t>előző év</t>
  </si>
  <si>
    <t>tárgyév</t>
  </si>
  <si>
    <t>Nemzeti vagyon és egyéb eszközök induláskori értéke és vált.</t>
  </si>
  <si>
    <t>Működési célú költségvetési támogatások és kieg. Tám</t>
  </si>
  <si>
    <t>Elszámolásból származó bevételek</t>
  </si>
  <si>
    <t>Visszatérítendő támogatások</t>
  </si>
  <si>
    <t>felhalmozási célú támogatások államhgáztartáson belülről</t>
  </si>
  <si>
    <t>- Korábbi évek megszűnt adói</t>
  </si>
  <si>
    <t>Eljárási illeték</t>
  </si>
  <si>
    <t>Egyéb közhatalmi bevétel</t>
  </si>
  <si>
    <t>Egyéb bírság bevételei</t>
  </si>
  <si>
    <t>Pénzbüntetés, elkobzás, késedelmi pótlék</t>
  </si>
  <si>
    <t>biztosító által fizetett kártérítés</t>
  </si>
  <si>
    <t>Egyéb pénzügyi műv. bevételei</t>
  </si>
  <si>
    <t>Államháztartáson belüli megelőleg. Visszafizetése</t>
  </si>
  <si>
    <t>Korábbi évek megszűnt adói</t>
  </si>
  <si>
    <t>Áru- és készletértékesítés</t>
  </si>
  <si>
    <t>Állami támogatás megelőlegezése 2016</t>
  </si>
  <si>
    <t>Települési támogatás</t>
  </si>
  <si>
    <t>Gyerekétkeztetés köznevelési intézményben</t>
  </si>
  <si>
    <t>091120</t>
  </si>
  <si>
    <t>Sajátos nevelési igényű gyerekek óv.nevelésének ellátásának feladatai</t>
  </si>
  <si>
    <t>Államigazgatási</t>
  </si>
  <si>
    <t>Államigazgatás összesen:</t>
  </si>
  <si>
    <t>018010</t>
  </si>
  <si>
    <t>Önkormányzatok elszámolása a központi költségvetéssel</t>
  </si>
  <si>
    <t>Áh-n belüli megelőlegezés</t>
  </si>
  <si>
    <t>052080</t>
  </si>
  <si>
    <t>Szennyvízcsatorna építése, fenntartása, üzemeltetése</t>
  </si>
  <si>
    <t>082091</t>
  </si>
  <si>
    <t>Közművelődés, közösségi és társadalmi részvétel fejlesztése</t>
  </si>
  <si>
    <t>096015</t>
  </si>
  <si>
    <t>Gyermekétkeztetés köznevelési intézményben</t>
  </si>
  <si>
    <t>felh.c.támogatások államháztartáson belülről</t>
  </si>
  <si>
    <t>egyéb közhatalmi bevétel</t>
  </si>
  <si>
    <t>pü.műv.bevételei</t>
  </si>
  <si>
    <t>Késedelmi pótlék és egyéb bevétel</t>
  </si>
  <si>
    <t>Egyéb működési bevétel, pü.műv.bev</t>
  </si>
  <si>
    <t>hitelszerződés</t>
  </si>
  <si>
    <t>Forintszámlák</t>
  </si>
  <si>
    <t>Devizaszámlák</t>
  </si>
  <si>
    <t>,</t>
  </si>
  <si>
    <t>Nem kötelező összesen:</t>
  </si>
  <si>
    <t>Kötelező összesen:</t>
  </si>
  <si>
    <t>Államigaz-gatás</t>
  </si>
  <si>
    <t>Felhalmozá-si tartalékok</t>
  </si>
  <si>
    <t xml:space="preserve">Város és községgazdálkodás </t>
  </si>
  <si>
    <t>102031</t>
  </si>
  <si>
    <t>104031</t>
  </si>
  <si>
    <t>104037</t>
  </si>
  <si>
    <t>Befektetési célú értékpapír vásárlás</t>
  </si>
  <si>
    <t>Késedelmi pótlék</t>
  </si>
  <si>
    <t>2017 évi támogatás megelőlegezése</t>
  </si>
  <si>
    <t xml:space="preserve">13/2015. (XII. 01.) önkormányzati rendelet
3.§ </t>
  </si>
  <si>
    <t>13/2015. (XII. 01.) önkormányzati rendelet
5.§ a)</t>
  </si>
  <si>
    <t>13/2015. (XII. 01.) önkormányzati rendelet
5.§ b)</t>
  </si>
  <si>
    <t>Közfoglalkoztatás támogatására</t>
  </si>
  <si>
    <t>Nyári diákmunka támogatása</t>
  </si>
  <si>
    <t>Működési célú visszatérítendő támogatások, kölcsönök visszatérülése államháztartáson kívülről</t>
  </si>
  <si>
    <t>Felhalmozási célú visszatérítendő támogatások, kölcsönök visszatérülése államháztartáson kívülről</t>
  </si>
  <si>
    <t>Kamatmentes lakossági kölcsön visszafizetése</t>
  </si>
  <si>
    <t xml:space="preserve"> POLGÁRMESTERII HIVATAL</t>
  </si>
  <si>
    <t>Működési célú támogatások államháztartáson belülről (visszatérítendő és vissza nem térítendő)</t>
  </si>
  <si>
    <t>Felhalmozási célú támogatások államháztartáson belülről (visszatérítendő és vissza nem térítendő)</t>
  </si>
  <si>
    <t>MESEVÁR ÓVODA</t>
  </si>
  <si>
    <t>Háziorvos, védőnő, akinek a  vállal. szintű adóalapja éves szinten a 20 millió Ft-ot nem éri el.</t>
  </si>
  <si>
    <t xml:space="preserve">NEAK-tól fogorvosi és védőnői feladatok finanszírozására </t>
  </si>
  <si>
    <t>ÖNKORMÁNYZAT MINDÖSSZESEN:</t>
  </si>
  <si>
    <t>Betétle-kötés</t>
  </si>
  <si>
    <t>Informatikai fejlesztéssel kapcsolatos szolgáltatások</t>
  </si>
  <si>
    <t>Temetési segély</t>
  </si>
  <si>
    <t>EFt-ban</t>
  </si>
  <si>
    <t>013 370</t>
  </si>
  <si>
    <t>107080</t>
  </si>
  <si>
    <t>Esélyegyenlőség elősegítését célzó tevékenységek és programok</t>
  </si>
  <si>
    <t xml:space="preserve">Intézményen kívüli gyermekétkeztetés </t>
  </si>
  <si>
    <t>Gyerekek bölcsődében és mini bolcsődében történő ellátása</t>
  </si>
  <si>
    <t>Gyermekétkeztetés bölcsődében, fogyatékosok nappali intézményében</t>
  </si>
  <si>
    <t>Gyermekek bölcsödében és mini bölcsődében történő ellátása</t>
  </si>
  <si>
    <t xml:space="preserve">Működési célú átvett pénzeszköz államháztartások kívülről (vissza nem térítendő) </t>
  </si>
  <si>
    <t>eszközbeszerzés</t>
  </si>
  <si>
    <t>Polgármesterei Hivatal</t>
  </si>
  <si>
    <t>Telep. Önk.gyermekétk.fel. Támogatás</t>
  </si>
  <si>
    <t>Fertőző megbetegedések megelőzése, járványügyi ellátás</t>
  </si>
  <si>
    <t>Intézmény: TOKOD NAGYKÖZSÉG ÖNKORMÁNYZATA</t>
  </si>
  <si>
    <t>Sorszám</t>
  </si>
  <si>
    <t>Előző év</t>
  </si>
  <si>
    <t>Tárgyév</t>
  </si>
  <si>
    <t>Index (%)</t>
  </si>
  <si>
    <t>ESZKÖZÖK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</si>
  <si>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</si>
  <si>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</si>
  <si>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</si>
  <si>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</si>
  <si>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</si>
  <si>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</si>
  <si>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</si>
  <si>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</si>
  <si>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</si>
  <si>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</si>
  <si>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</si>
  <si>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</si>
  <si>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</si>
  <si>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</si>
  <si>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</si>
  <si>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</si>
  <si>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</si>
  <si>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</si>
  <si>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</si>
  <si>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</si>
  <si>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</si>
  <si>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</si>
  <si>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</si>
  <si>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</si>
  <si>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</si>
  <si>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</si>
  <si>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</si>
  <si>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</si>
  <si>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</si>
  <si>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</si>
  <si>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</si>
  <si>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</si>
  <si>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</si>
  <si>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</si>
  <si>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</si>
  <si>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</si>
  <si>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</si>
  <si>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</si>
  <si>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</si>
  <si>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</si>
  <si>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</si>
  <si>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</si>
  <si>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</si>
  <si>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</si>
  <si>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</si>
  <si>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</si>
  <si>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</si>
  <si>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</si>
  <si>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</si>
  <si>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</si>
  <si>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</si>
  <si>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</si>
  <si>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</si>
  <si>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</si>
  <si>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</si>
  <si>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</si>
  <si>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</si>
  <si>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</si>
  <si>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</si>
  <si>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</si>
  <si>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</si>
  <si>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</si>
  <si>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</si>
  <si>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</si>
  <si>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</si>
  <si>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</si>
  <si>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</si>
  <si>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</si>
  <si>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</si>
  <si>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</si>
  <si>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</si>
  <si>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</si>
  <si>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</si>
  <si>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</si>
  <si>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</si>
  <si>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</si>
  <si>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</si>
  <si>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</si>
  <si>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</si>
  <si>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</si>
  <si>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</si>
  <si>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</si>
  <si>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</si>
  <si>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</si>
  <si>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</si>
  <si>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</si>
  <si>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</si>
  <si>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</si>
  <si>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</si>
  <si>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</si>
  <si>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</si>
  <si>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</si>
  <si>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</si>
  <si>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</si>
  <si>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</si>
  <si>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</si>
  <si>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</si>
  <si>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</si>
  <si>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</si>
  <si>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</si>
  <si>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</si>
  <si>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</si>
  <si>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</si>
  <si>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</si>
  <si>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</si>
  <si>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</si>
  <si>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</si>
  <si>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</si>
  <si>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</si>
  <si>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</si>
  <si>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</si>
  <si>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</si>
  <si>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</si>
  <si>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</si>
  <si>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</si>
  <si>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</si>
  <si>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</si>
  <si>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</si>
  <si>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</si>
  <si>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</si>
  <si>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</si>
  <si>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</si>
  <si>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</si>
  <si>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</si>
  <si>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</si>
  <si>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</si>
  <si>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</si>
  <si>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</si>
  <si>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</si>
  <si>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</si>
  <si>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</si>
  <si>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</si>
  <si>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</si>
  <si>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</si>
  <si>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</si>
  <si>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</si>
  <si>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</si>
  <si>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</si>
  <si>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</si>
  <si>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</si>
  <si>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</si>
  <si>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</si>
  <si>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</si>
  <si>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</si>
  <si>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</si>
  <si>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</si>
  <si>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</si>
  <si>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</si>
  <si>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</si>
  <si>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G+...+J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</si>
  <si>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</si>
  <si>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</si>
  <si>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</si>
  <si>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</si>
  <si>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</si>
  <si>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</si>
  <si>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</si>
  <si>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</si>
  <si>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</si>
  <si>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</si>
  <si>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</si>
  <si>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</si>
  <si>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</si>
  <si>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</si>
  <si>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</si>
  <si>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</si>
  <si>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</si>
  <si>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Intézmény: TOKODI POLGÁRMESTERI HIVATAL</t>
  </si>
  <si>
    <t>TOKODI MESEVÁR ÓVODA - MINI BÖLCSŐDE</t>
  </si>
  <si>
    <t>Polgármesteri Hivatal 2021. évi költségvetésének teljesítése (kormányzati funkciók és kiemelt előirányzatok szerinti bontásban) ( E Ft-ban)</t>
  </si>
  <si>
    <t xml:space="preserve"> Tokod Nagyközség Önkormányzatának 2022. évi közgazdasági mérlege (E Ft-ban)</t>
  </si>
  <si>
    <t xml:space="preserve"> Tokod Nagyközség Önkormányzata 2022. évi működési célú bevételeinek és kiadásainak mérlege (E Ft-ban)</t>
  </si>
  <si>
    <t xml:space="preserve"> Tokod Nagyközség Önkormányzata 2022. évi felhalmozási célú bevételeinek és kiadásainak mérlege (E Ft-ban)</t>
  </si>
  <si>
    <t>Tokod Nagyközség Önkormányzata és az általa irányított költségvetési szervek 2022. évi bevételei forrásonként (E Ft-ban)</t>
  </si>
  <si>
    <t>Értékpapír beváltás</t>
  </si>
  <si>
    <t>előző évi elszámolásból eredő kiadások</t>
  </si>
  <si>
    <t>előző évi támogatás megelőlegezése</t>
  </si>
  <si>
    <t xml:space="preserve">Tokod Nagyközség Önkormányzata és az általa irányított költségvetési szervek 2022. évi kiadásai </t>
  </si>
  <si>
    <t>értékpapír beváltása</t>
  </si>
  <si>
    <t>értékpapír beváltás</t>
  </si>
  <si>
    <t>Tokod Nagyközség Önkormányzata adósságot keletkeztető ügyleteinek 2022. évi alakulása (E Ft-ban)</t>
  </si>
  <si>
    <t>Tokod Nagyközség Önkormányzata esetében adósságot keletkeztető ügylet nem jött létre 2022 évben</t>
  </si>
  <si>
    <t>Tokod Nagyközség Önkormányzata és költségvetési szervei 2022 évi mérlege (Eft)</t>
  </si>
  <si>
    <t>Tokod Nagyközség Önkormányzata és szervei 2022 évi maradványkimutatása</t>
  </si>
  <si>
    <t>Tokod Nagyközség Önkormányzata és szervei 2022 évi eredménykimutatása</t>
  </si>
  <si>
    <t>2022. évi felújítási kiadások célonként (ÁFA-val)</t>
  </si>
  <si>
    <t>MFP TÜ Orvosi rendelő felújítás</t>
  </si>
  <si>
    <t>Védőnői szolgálat épület felújítás</t>
  </si>
  <si>
    <t>Liszt F. Műv.Ház homlokzat felújítás</t>
  </si>
  <si>
    <t>Lukácsi M.Műv ház lépcső felújítás (balesetveszély elhárítás)</t>
  </si>
  <si>
    <t>Bányász emlékszoba</t>
  </si>
  <si>
    <t>szervízút, árok,  járda felújítása</t>
  </si>
  <si>
    <t>szennyvízelvezetés kiépítés Tü, Ady E.u</t>
  </si>
  <si>
    <t>Pap Márk Antal bérlet</t>
  </si>
  <si>
    <t>ajtó és 2D felirat ovosi rendelő</t>
  </si>
  <si>
    <t>szikkasztó építése</t>
  </si>
  <si>
    <t>Tokod-Ebszőnybánya játszótér</t>
  </si>
  <si>
    <t>Mesevár Óvoda és Minibölcsőde</t>
  </si>
  <si>
    <t>2022. évi beruházási kiadások feladatonként (ÁFA-val, EFt-ban)</t>
  </si>
  <si>
    <t>Temesvári út</t>
  </si>
  <si>
    <t>Ipari út</t>
  </si>
  <si>
    <t>vis major pályázat (Hegyalja u.) önrész</t>
  </si>
  <si>
    <t>Hegyalja utca helyreállításának tervezési munkálatai</t>
  </si>
  <si>
    <t>Belterületi utak járdák pályázat önrész</t>
  </si>
  <si>
    <t>Játszótér fejlesztés Tokod-Ebszőnybánya</t>
  </si>
  <si>
    <t>Telekvásárlás</t>
  </si>
  <si>
    <t>Biztosnságos kerítés az óvodában</t>
  </si>
  <si>
    <t>Tokod-Tát szennyvízberuházás</t>
  </si>
  <si>
    <t>Tokod-Ebszőnybánya szennyvízberuházás</t>
  </si>
  <si>
    <t>Műhely eszközbeszerzés (ágvágó, fűkasza, egyéb eszközök)</t>
  </si>
  <si>
    <t>Fogorvosi eszközbeszerzés</t>
  </si>
  <si>
    <t>Védőnői eszközbeszerzés (magasságmérő, mérleg, székek, asztal, stb)</t>
  </si>
  <si>
    <t>Könyvtár eszközbeszerzés</t>
  </si>
  <si>
    <t>Kerékpárút projektelőkészítés</t>
  </si>
  <si>
    <t>Közvilágítás korszerűsítése munka tervezése</t>
  </si>
  <si>
    <t>Gyalogos vasúti átjáró</t>
  </si>
  <si>
    <t>ÖNO tervezési munkálatai</t>
  </si>
  <si>
    <t>Bölcsöde tervezési munkálatai</t>
  </si>
  <si>
    <t>TOP PLUSZ éghajlatváltozási reziliencia vizsgálat</t>
  </si>
  <si>
    <t>Tokod belterület csapadékvíz elvezetési tervezési munkálatai</t>
  </si>
  <si>
    <t>TOP Plusz Élhető települések</t>
  </si>
  <si>
    <t>Szennyvízcsatorna bekötés Ady E. u.</t>
  </si>
  <si>
    <t xml:space="preserve">Tü. Orvosi rendelő </t>
  </si>
  <si>
    <t>Tárolóépítés építés engedélyezési terve, műszaki leírás</t>
  </si>
  <si>
    <t>3622/4 hrsz ingatlan vásárlása</t>
  </si>
  <si>
    <t>5940/2, 6103. hrsz telekalakítás</t>
  </si>
  <si>
    <t>kútfúrás Tokod sportpálya</t>
  </si>
  <si>
    <t>rendezvénysátor</t>
  </si>
  <si>
    <t>szúnyogháló a Tü óvodában</t>
  </si>
  <si>
    <t>Alkotóház eszközbeszerzés, gázkazán, mosógép</t>
  </si>
  <si>
    <t>rendkívüli települési támogatás</t>
  </si>
  <si>
    <t>Idősek napi támogatás</t>
  </si>
  <si>
    <t>babacsomag (kb.40 gyermek)</t>
  </si>
  <si>
    <t>Tokod Nagyközség Önkormányzata által folyósított 2022. évi ellátottak pénzbeli juttatásának részletezése</t>
  </si>
  <si>
    <t>kulturális bérfejlesztési támogatás</t>
  </si>
  <si>
    <t xml:space="preserve">2022. évi kapott visszatérítendő és vissza nem térítendő támogatások és pénzeszközátvételek alakulása Tokod Nagyközség Önkormányzatánál </t>
  </si>
  <si>
    <t>EGYÉB ADATOK ÉS MÉRLEGEN KÍVÜLI TÉTELEK</t>
  </si>
  <si>
    <t>Vagyonkimutatás - 2022 (Ft-ban)</t>
  </si>
  <si>
    <t>Átfogó tervezési és statisztikai szolgáltatások</t>
  </si>
  <si>
    <t>013210</t>
  </si>
  <si>
    <t>Országgyűlési, önkormányzati és EU parlameti képviselőválasztáshoz kapcs. Tevékenység</t>
  </si>
  <si>
    <t>016010</t>
  </si>
  <si>
    <t>Mesevár Óvoda 2022. évi költségvetésének teljesítése (kormányzati funkciók és kiemelt előirányzatok szerinti bontásban) ( E Ft-ban)</t>
  </si>
  <si>
    <t>Az önkormányzati vagyonnal való gazdálkodással kapcsolatos feladatok</t>
  </si>
  <si>
    <t>Központi költségvetési befizetések</t>
  </si>
  <si>
    <t>013350</t>
  </si>
  <si>
    <t>018020</t>
  </si>
  <si>
    <t>045160</t>
  </si>
  <si>
    <t>016080</t>
  </si>
  <si>
    <t>Tokod Nagyközség Önkormányzat 2022. évi költségvetési kiadásainak teljesítése  (kormányzati funkciók és kiemelt előirányzatok szerinti bontásban) ( E Ft-ban)</t>
  </si>
  <si>
    <t>~082092</t>
  </si>
  <si>
    <t>Közművelődés- hagyományos közösségi kulturális értékek gonodozása</t>
  </si>
  <si>
    <t>082094</t>
  </si>
  <si>
    <t>Közművelődés- kulturális alapú gazdaságfejlesztés</t>
  </si>
  <si>
    <t>107055</t>
  </si>
  <si>
    <t>Falugondnoki és tanyagondnoki szolgálat</t>
  </si>
  <si>
    <t>107070</t>
  </si>
  <si>
    <t>Menekültek, befogadottak, oltalmazottak ideiglenes ellátása és támogatása</t>
  </si>
  <si>
    <t>Településfejlesztési projektek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</si>
</sst>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63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name val="Century Gothic"/>
      <family val="2"/>
      <charset val="238"/>
    </font>
    <font>
      <sz val="12"/>
      <name val="Century Gothic"/>
      <family val="2"/>
      <charset val="238"/>
    </font>
    <font>
      <sz val="10"/>
      <name val="Century Gothic"/>
      <family val="2"/>
      <charset val="238"/>
    </font>
    <font>
      <b/>
      <i/>
      <sz val="12"/>
      <name val="Century Gothic"/>
      <family val="2"/>
      <charset val="238"/>
    </font>
    <font>
      <i/>
      <sz val="12"/>
      <name val="Century Gothic"/>
      <family val="2"/>
      <charset val="238"/>
    </font>
    <font>
      <sz val="11"/>
      <name val="Century Gothic"/>
      <family val="2"/>
      <charset val="238"/>
    </font>
    <font>
      <b/>
      <sz val="11"/>
      <name val="Century Gothic"/>
      <family val="2"/>
      <charset val="238"/>
    </font>
    <font>
      <b/>
      <i/>
      <sz val="11"/>
      <name val="Century Gothic"/>
      <family val="2"/>
      <charset val="238"/>
    </font>
    <font>
      <i/>
      <sz val="11"/>
      <name val="Century Gothic"/>
      <family val="2"/>
      <charset val="238"/>
    </font>
    <font>
      <b/>
      <sz val="10"/>
      <name val="Century Gothic"/>
      <family val="2"/>
      <charset val="238"/>
    </font>
    <font>
      <i/>
      <sz val="10"/>
      <name val="Century Gothic"/>
      <family val="2"/>
      <charset val="238"/>
    </font>
    <font>
      <b/>
      <u/>
      <sz val="10"/>
      <name val="Century Gothic"/>
      <family val="2"/>
      <charset val="238"/>
    </font>
    <font>
      <b/>
      <sz val="12"/>
      <color indexed="8"/>
      <name val="Century Gothic"/>
      <family val="2"/>
      <charset val="238"/>
    </font>
    <font>
      <b/>
      <u/>
      <sz val="12"/>
      <name val="Century Gothic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Century Gothic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color indexed="10"/>
      <name val="Century Gothic"/>
      <family val="2"/>
      <charset val="238"/>
    </font>
    <font>
      <b/>
      <sz val="10"/>
      <name val="Arial CE"/>
      <charset val="238"/>
    </font>
    <font>
      <sz val="14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trike/>
      <sz val="12"/>
      <name val="Century Gothic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9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sz val="16"/>
      <name val="Century Gothic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102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16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" fillId="15" borderId="1" applyNumberFormat="0" applyAlignment="0" applyProtection="0"/>
    <xf numFmtId="0" fontId="1" fillId="40" borderId="10" applyNumberFormat="0" applyFont="0" applyAlignment="0" applyProtection="0"/>
    <xf numFmtId="0" fontId="3" fillId="25" borderId="0" applyNumberFormat="0" applyBorder="0" applyAlignment="0" applyProtection="0"/>
    <xf numFmtId="0" fontId="3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6" borderId="0" applyNumberFormat="0" applyBorder="0" applyAlignment="0" applyProtection="0"/>
    <xf numFmtId="0" fontId="16" fillId="42" borderId="11" applyNumberFormat="0" applyAlignment="0" applyProtection="0"/>
    <xf numFmtId="0" fontId="15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18" fillId="44" borderId="10" applyNumberFormat="0" applyAlignment="0" applyProtection="0"/>
    <xf numFmtId="0" fontId="16" fillId="38" borderId="11" applyNumberFormat="0" applyAlignment="0" applyProtection="0"/>
    <xf numFmtId="0" fontId="19" fillId="0" borderId="12" applyNumberFormat="0" applyFill="0" applyAlignment="0" applyProtection="0"/>
    <xf numFmtId="0" fontId="4" fillId="5" borderId="0" applyNumberFormat="0" applyBorder="0" applyAlignment="0" applyProtection="0"/>
    <xf numFmtId="0" fontId="17" fillId="45" borderId="0" applyNumberFormat="0" applyBorder="0" applyAlignment="0" applyProtection="0"/>
    <xf numFmtId="0" fontId="6" fillId="42" borderId="1" applyNumberFormat="0" applyAlignment="0" applyProtection="0"/>
    <xf numFmtId="0" fontId="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989">
    <xf numFmtId="0" fontId="0" fillId="0" borderId="0" xfId="0"/>
    <xf numFmtId="0" fontId="25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26" fillId="0" borderId="15" xfId="0" applyFont="1" applyBorder="1" applyAlignment="1">
      <alignment wrapText="1"/>
    </xf>
    <xf numFmtId="0" fontId="25" fillId="0" borderId="0" xfId="0" applyFont="1" applyAlignment="1">
      <alignment vertical="center"/>
    </xf>
    <xf numFmtId="3" fontId="25" fillId="0" borderId="0" xfId="0" applyNumberFormat="1" applyFont="1"/>
    <xf numFmtId="0" fontId="30" fillId="0" borderId="0" xfId="0" applyFont="1"/>
    <xf numFmtId="0" fontId="31" fillId="0" borderId="0" xfId="0" applyFont="1" applyAlignment="1">
      <alignment horizontal="center"/>
    </xf>
    <xf numFmtId="0" fontId="30" fillId="0" borderId="16" xfId="0" applyFont="1" applyBorder="1"/>
    <xf numFmtId="0" fontId="30" fillId="0" borderId="17" xfId="0" applyFont="1" applyBorder="1"/>
    <xf numFmtId="0" fontId="30" fillId="0" borderId="18" xfId="0" applyFont="1" applyBorder="1"/>
    <xf numFmtId="3" fontId="31" fillId="0" borderId="13" xfId="0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 wrapText="1"/>
    </xf>
    <xf numFmtId="0" fontId="31" fillId="0" borderId="16" xfId="0" applyFont="1" applyBorder="1"/>
    <xf numFmtId="0" fontId="31" fillId="0" borderId="0" xfId="0" applyFont="1"/>
    <xf numFmtId="0" fontId="31" fillId="0" borderId="15" xfId="0" applyFont="1" applyBorder="1"/>
    <xf numFmtId="3" fontId="31" fillId="0" borderId="13" xfId="0" applyNumberFormat="1" applyFont="1" applyBorder="1" applyAlignment="1">
      <alignment wrapText="1"/>
    </xf>
    <xf numFmtId="3" fontId="31" fillId="0" borderId="19" xfId="0" applyNumberFormat="1" applyFont="1" applyBorder="1"/>
    <xf numFmtId="3" fontId="31" fillId="0" borderId="14" xfId="0" applyNumberFormat="1" applyFont="1" applyBorder="1"/>
    <xf numFmtId="0" fontId="31" fillId="0" borderId="15" xfId="0" applyFont="1" applyBorder="1" applyAlignment="1">
      <alignment wrapText="1"/>
    </xf>
    <xf numFmtId="37" fontId="31" fillId="0" borderId="13" xfId="0" applyNumberFormat="1" applyFont="1" applyBorder="1" applyAlignment="1">
      <alignment wrapText="1"/>
    </xf>
    <xf numFmtId="0" fontId="30" fillId="0" borderId="15" xfId="0" applyFont="1" applyBorder="1" applyAlignment="1">
      <alignment horizontal="left" wrapText="1"/>
    </xf>
    <xf numFmtId="3" fontId="30" fillId="0" borderId="13" xfId="0" applyNumberFormat="1" applyFont="1" applyBorder="1" applyAlignment="1">
      <alignment wrapText="1"/>
    </xf>
    <xf numFmtId="0" fontId="30" fillId="0" borderId="15" xfId="0" applyFont="1" applyBorder="1"/>
    <xf numFmtId="0" fontId="32" fillId="0" borderId="16" xfId="0" applyFont="1" applyBorder="1"/>
    <xf numFmtId="0" fontId="32" fillId="0" borderId="0" xfId="0" applyFont="1"/>
    <xf numFmtId="0" fontId="33" fillId="0" borderId="15" xfId="0" applyFont="1" applyBorder="1"/>
    <xf numFmtId="0" fontId="31" fillId="0" borderId="21" xfId="0" applyFont="1" applyBorder="1"/>
    <xf numFmtId="0" fontId="31" fillId="0" borderId="22" xfId="0" applyFont="1" applyBorder="1"/>
    <xf numFmtId="3" fontId="30" fillId="0" borderId="19" xfId="0" applyNumberFormat="1" applyFont="1" applyBorder="1"/>
    <xf numFmtId="3" fontId="30" fillId="0" borderId="14" xfId="0" applyNumberFormat="1" applyFont="1" applyBorder="1"/>
    <xf numFmtId="0" fontId="33" fillId="0" borderId="0" xfId="0" applyFont="1"/>
    <xf numFmtId="0" fontId="33" fillId="0" borderId="15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37" fontId="31" fillId="0" borderId="25" xfId="0" applyNumberFormat="1" applyFont="1" applyBorder="1" applyAlignment="1">
      <alignment vertical="center" wrapText="1"/>
    </xf>
    <xf numFmtId="3" fontId="31" fillId="0" borderId="26" xfId="0" applyNumberFormat="1" applyFont="1" applyBorder="1"/>
    <xf numFmtId="3" fontId="31" fillId="0" borderId="27" xfId="0" applyNumberFormat="1" applyFont="1" applyBorder="1"/>
    <xf numFmtId="0" fontId="27" fillId="0" borderId="0" xfId="0" applyFont="1"/>
    <xf numFmtId="3" fontId="27" fillId="0" borderId="13" xfId="0" applyNumberFormat="1" applyFont="1" applyBorder="1"/>
    <xf numFmtId="0" fontId="34" fillId="0" borderId="0" xfId="0" applyFont="1"/>
    <xf numFmtId="0" fontId="27" fillId="0" borderId="13" xfId="0" applyFont="1" applyBorder="1"/>
    <xf numFmtId="0" fontId="34" fillId="0" borderId="13" xfId="0" applyFont="1" applyBorder="1"/>
    <xf numFmtId="3" fontId="27" fillId="0" borderId="0" xfId="0" applyNumberFormat="1" applyFont="1"/>
    <xf numFmtId="3" fontId="34" fillId="0" borderId="2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27" fillId="0" borderId="17" xfId="0" applyFont="1" applyBorder="1"/>
    <xf numFmtId="3" fontId="34" fillId="0" borderId="17" xfId="0" applyNumberFormat="1" applyFont="1" applyBorder="1"/>
    <xf numFmtId="0" fontId="27" fillId="0" borderId="15" xfId="0" applyFont="1" applyBorder="1"/>
    <xf numFmtId="3" fontId="27" fillId="0" borderId="28" xfId="0" applyNumberFormat="1" applyFont="1" applyBorder="1"/>
    <xf numFmtId="0" fontId="34" fillId="0" borderId="15" xfId="0" applyFont="1" applyBorder="1"/>
    <xf numFmtId="3" fontId="34" fillId="0" borderId="13" xfId="0" applyNumberFormat="1" applyFont="1" applyBorder="1"/>
    <xf numFmtId="0" fontId="27" fillId="0" borderId="15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4" fillId="0" borderId="15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35" fillId="0" borderId="13" xfId="0" applyFont="1" applyBorder="1"/>
    <xf numFmtId="3" fontId="35" fillId="0" borderId="13" xfId="0" applyNumberFormat="1" applyFont="1" applyBorder="1"/>
    <xf numFmtId="0" fontId="35" fillId="0" borderId="13" xfId="0" applyFont="1" applyBorder="1" applyAlignment="1">
      <alignment horizontal="left" wrapText="1"/>
    </xf>
    <xf numFmtId="49" fontId="27" fillId="0" borderId="13" xfId="0" applyNumberFormat="1" applyFont="1" applyBorder="1"/>
    <xf numFmtId="0" fontId="27" fillId="0" borderId="15" xfId="0" applyFont="1" applyBorder="1" applyAlignment="1">
      <alignment horizontal="left"/>
    </xf>
    <xf numFmtId="49" fontId="34" fillId="0" borderId="15" xfId="0" applyNumberFormat="1" applyFont="1" applyBorder="1"/>
    <xf numFmtId="0" fontId="26" fillId="0" borderId="13" xfId="0" applyFont="1" applyBorder="1"/>
    <xf numFmtId="0" fontId="31" fillId="0" borderId="15" xfId="0" applyFont="1" applyBorder="1" applyAlignment="1">
      <alignment horizontal="left"/>
    </xf>
    <xf numFmtId="0" fontId="25" fillId="0" borderId="13" xfId="0" applyFont="1" applyBorder="1"/>
    <xf numFmtId="49" fontId="27" fillId="0" borderId="13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left" wrapText="1"/>
    </xf>
    <xf numFmtId="3" fontId="34" fillId="0" borderId="0" xfId="0" applyNumberFormat="1" applyFont="1"/>
    <xf numFmtId="0" fontId="34" fillId="0" borderId="0" xfId="80" applyFont="1"/>
    <xf numFmtId="0" fontId="27" fillId="0" borderId="0" xfId="80" applyFont="1" applyAlignment="1">
      <alignment wrapText="1"/>
    </xf>
    <xf numFmtId="0" fontId="27" fillId="0" borderId="0" xfId="80" applyFont="1"/>
    <xf numFmtId="0" fontId="34" fillId="0" borderId="29" xfId="80" applyFont="1" applyBorder="1" applyAlignment="1">
      <alignment horizontal="center" wrapText="1"/>
    </xf>
    <xf numFmtId="0" fontId="34" fillId="0" borderId="29" xfId="80" applyFont="1" applyBorder="1" applyAlignment="1">
      <alignment horizontal="center"/>
    </xf>
    <xf numFmtId="0" fontId="34" fillId="0" borderId="30" xfId="80" applyFont="1" applyBorder="1" applyAlignment="1">
      <alignment horizontal="center"/>
    </xf>
    <xf numFmtId="49" fontId="34" fillId="0" borderId="31" xfId="80" applyNumberFormat="1" applyFont="1" applyBorder="1" applyAlignment="1">
      <alignment wrapText="1"/>
    </xf>
    <xf numFmtId="3" fontId="34" fillId="0" borderId="31" xfId="80" applyNumberFormat="1" applyFont="1" applyBorder="1"/>
    <xf numFmtId="0" fontId="34" fillId="0" borderId="32" xfId="80" applyFont="1" applyBorder="1" applyAlignment="1">
      <alignment horizontal="left" wrapText="1"/>
    </xf>
    <xf numFmtId="3" fontId="34" fillId="0" borderId="32" xfId="80" applyNumberFormat="1" applyFont="1" applyBorder="1"/>
    <xf numFmtId="3" fontId="34" fillId="0" borderId="33" xfId="80" applyNumberFormat="1" applyFont="1" applyBorder="1"/>
    <xf numFmtId="49" fontId="27" fillId="0" borderId="34" xfId="80" applyNumberFormat="1" applyFont="1" applyBorder="1" applyAlignment="1">
      <alignment wrapText="1"/>
    </xf>
    <xf numFmtId="3" fontId="27" fillId="0" borderId="34" xfId="80" applyNumberFormat="1" applyFont="1" applyBorder="1"/>
    <xf numFmtId="0" fontId="34" fillId="0" borderId="35" xfId="80" applyFont="1" applyBorder="1" applyAlignment="1">
      <alignment wrapText="1"/>
    </xf>
    <xf numFmtId="3" fontId="34" fillId="0" borderId="35" xfId="80" applyNumberFormat="1" applyFont="1" applyBorder="1"/>
    <xf numFmtId="3" fontId="34" fillId="0" borderId="34" xfId="80" applyNumberFormat="1" applyFont="1" applyBorder="1"/>
    <xf numFmtId="49" fontId="27" fillId="0" borderId="33" xfId="80" applyNumberFormat="1" applyFont="1" applyBorder="1" applyAlignment="1">
      <alignment wrapText="1"/>
    </xf>
    <xf numFmtId="3" fontId="27" fillId="0" borderId="33" xfId="80" applyNumberFormat="1" applyFont="1" applyBorder="1"/>
    <xf numFmtId="49" fontId="34" fillId="0" borderId="34" xfId="80" applyNumberFormat="1" applyFont="1" applyBorder="1" applyAlignment="1">
      <alignment wrapText="1"/>
    </xf>
    <xf numFmtId="0" fontId="27" fillId="0" borderId="35" xfId="80" applyFont="1" applyBorder="1" applyAlignment="1">
      <alignment wrapText="1"/>
    </xf>
    <xf numFmtId="3" fontId="27" fillId="0" borderId="35" xfId="80" applyNumberFormat="1" applyFont="1" applyBorder="1"/>
    <xf numFmtId="0" fontId="27" fillId="0" borderId="35" xfId="82" applyFont="1" applyBorder="1" applyAlignment="1">
      <alignment wrapText="1"/>
    </xf>
    <xf numFmtId="0" fontId="35" fillId="0" borderId="35" xfId="81" applyFont="1" applyBorder="1" applyAlignment="1">
      <alignment wrapText="1"/>
    </xf>
    <xf numFmtId="3" fontId="35" fillId="0" borderId="35" xfId="81" applyNumberFormat="1" applyFont="1" applyBorder="1"/>
    <xf numFmtId="49" fontId="35" fillId="0" borderId="35" xfId="81" applyNumberFormat="1" applyFont="1" applyBorder="1" applyAlignment="1">
      <alignment wrapText="1"/>
    </xf>
    <xf numFmtId="0" fontId="27" fillId="0" borderId="35" xfId="82" applyFont="1" applyBorder="1" applyAlignment="1">
      <alignment wrapText="1" shrinkToFit="1"/>
    </xf>
    <xf numFmtId="0" fontId="35" fillId="0" borderId="35" xfId="82" applyFont="1" applyBorder="1" applyAlignment="1">
      <alignment wrapText="1" shrinkToFit="1"/>
    </xf>
    <xf numFmtId="3" fontId="35" fillId="0" borderId="35" xfId="80" applyNumberFormat="1" applyFont="1" applyBorder="1"/>
    <xf numFmtId="49" fontId="27" fillId="0" borderId="35" xfId="80" applyNumberFormat="1" applyFont="1" applyBorder="1" applyAlignment="1">
      <alignment wrapText="1"/>
    </xf>
    <xf numFmtId="0" fontId="35" fillId="0" borderId="35" xfId="80" applyFont="1" applyBorder="1" applyAlignment="1">
      <alignment wrapText="1"/>
    </xf>
    <xf numFmtId="0" fontId="35" fillId="0" borderId="36" xfId="80" applyFont="1" applyBorder="1" applyAlignment="1">
      <alignment wrapText="1"/>
    </xf>
    <xf numFmtId="3" fontId="35" fillId="0" borderId="36" xfId="80" applyNumberFormat="1" applyFont="1" applyBorder="1"/>
    <xf numFmtId="0" fontId="27" fillId="0" borderId="34" xfId="80" applyFont="1" applyBorder="1" applyAlignment="1">
      <alignment wrapText="1"/>
    </xf>
    <xf numFmtId="3" fontId="27" fillId="0" borderId="37" xfId="80" applyNumberFormat="1" applyFont="1" applyBorder="1"/>
    <xf numFmtId="49" fontId="34" fillId="0" borderId="35" xfId="80" applyNumberFormat="1" applyFont="1" applyBorder="1" applyAlignment="1">
      <alignment wrapText="1"/>
    </xf>
    <xf numFmtId="49" fontId="27" fillId="0" borderId="30" xfId="80" applyNumberFormat="1" applyFont="1" applyBorder="1" applyAlignment="1">
      <alignment wrapText="1"/>
    </xf>
    <xf numFmtId="3" fontId="27" fillId="0" borderId="29" xfId="80" applyNumberFormat="1" applyFont="1" applyBorder="1"/>
    <xf numFmtId="0" fontId="27" fillId="0" borderId="30" xfId="80" applyFont="1" applyBorder="1" applyAlignment="1">
      <alignment wrapText="1"/>
    </xf>
    <xf numFmtId="3" fontId="27" fillId="0" borderId="30" xfId="80" applyNumberFormat="1" applyFont="1" applyBorder="1"/>
    <xf numFmtId="3" fontId="27" fillId="0" borderId="38" xfId="80" applyNumberFormat="1" applyFont="1" applyBorder="1"/>
    <xf numFmtId="0" fontId="34" fillId="0" borderId="39" xfId="80" applyFont="1" applyBorder="1" applyAlignment="1">
      <alignment wrapText="1"/>
    </xf>
    <xf numFmtId="3" fontId="34" fillId="0" borderId="39" xfId="80" applyNumberFormat="1" applyFont="1" applyBorder="1"/>
    <xf numFmtId="0" fontId="34" fillId="0" borderId="40" xfId="80" applyFont="1" applyBorder="1" applyAlignment="1">
      <alignment wrapText="1"/>
    </xf>
    <xf numFmtId="3" fontId="34" fillId="0" borderId="40" xfId="80" applyNumberFormat="1" applyFont="1" applyBorder="1"/>
    <xf numFmtId="3" fontId="34" fillId="0" borderId="41" xfId="80" applyNumberFormat="1" applyFont="1" applyBorder="1"/>
    <xf numFmtId="0" fontId="34" fillId="0" borderId="31" xfId="80" applyFont="1" applyBorder="1" applyAlignment="1">
      <alignment wrapText="1"/>
    </xf>
    <xf numFmtId="3" fontId="27" fillId="0" borderId="40" xfId="80" applyNumberFormat="1" applyFont="1" applyBorder="1"/>
    <xf numFmtId="0" fontId="34" fillId="0" borderId="34" xfId="80" applyFont="1" applyBorder="1" applyAlignment="1">
      <alignment wrapText="1"/>
    </xf>
    <xf numFmtId="3" fontId="34" fillId="0" borderId="47" xfId="80" applyNumberFormat="1" applyFont="1" applyBorder="1"/>
    <xf numFmtId="0" fontId="27" fillId="0" borderId="0" xfId="82" applyFont="1" applyAlignment="1">
      <alignment wrapText="1"/>
    </xf>
    <xf numFmtId="0" fontId="27" fillId="0" borderId="0" xfId="82" applyFont="1"/>
    <xf numFmtId="0" fontId="34" fillId="0" borderId="0" xfId="80" applyFont="1" applyAlignment="1">
      <alignment horizontal="center" wrapText="1"/>
    </xf>
    <xf numFmtId="0" fontId="34" fillId="0" borderId="48" xfId="80" applyFont="1" applyBorder="1" applyAlignment="1">
      <alignment horizontal="center" wrapText="1"/>
    </xf>
    <xf numFmtId="0" fontId="34" fillId="0" borderId="39" xfId="80" applyFont="1" applyBorder="1" applyAlignment="1">
      <alignment horizontal="center" wrapText="1"/>
    </xf>
    <xf numFmtId="3" fontId="27" fillId="0" borderId="42" xfId="80" applyNumberFormat="1" applyFont="1" applyBorder="1"/>
    <xf numFmtId="0" fontId="34" fillId="0" borderId="34" xfId="80" applyFont="1" applyBorder="1" applyAlignment="1">
      <alignment horizontal="left" wrapText="1"/>
    </xf>
    <xf numFmtId="0" fontId="27" fillId="0" borderId="38" xfId="80" applyFont="1" applyBorder="1" applyAlignment="1">
      <alignment wrapText="1"/>
    </xf>
    <xf numFmtId="3" fontId="27" fillId="0" borderId="46" xfId="80" applyNumberFormat="1" applyFont="1" applyBorder="1"/>
    <xf numFmtId="0" fontId="35" fillId="0" borderId="34" xfId="80" applyFont="1" applyBorder="1" applyAlignment="1">
      <alignment wrapText="1"/>
    </xf>
    <xf numFmtId="3" fontId="35" fillId="0" borderId="34" xfId="80" applyNumberFormat="1" applyFont="1" applyBorder="1"/>
    <xf numFmtId="3" fontId="35" fillId="0" borderId="49" xfId="80" applyNumberFormat="1" applyFont="1" applyBorder="1"/>
    <xf numFmtId="49" fontId="27" fillId="0" borderId="48" xfId="80" applyNumberFormat="1" applyFont="1" applyBorder="1" applyAlignment="1">
      <alignment wrapText="1"/>
    </xf>
    <xf numFmtId="3" fontId="27" fillId="0" borderId="39" xfId="80" applyNumberFormat="1" applyFont="1" applyBorder="1"/>
    <xf numFmtId="0" fontId="35" fillId="0" borderId="39" xfId="80" applyFont="1" applyBorder="1" applyAlignment="1">
      <alignment wrapText="1"/>
    </xf>
    <xf numFmtId="3" fontId="35" fillId="0" borderId="50" xfId="80" applyNumberFormat="1" applyFont="1" applyBorder="1"/>
    <xf numFmtId="49" fontId="34" fillId="0" borderId="40" xfId="80" applyNumberFormat="1" applyFont="1" applyBorder="1" applyAlignment="1">
      <alignment wrapText="1"/>
    </xf>
    <xf numFmtId="3" fontId="34" fillId="0" borderId="48" xfId="80" applyNumberFormat="1" applyFont="1" applyBorder="1"/>
    <xf numFmtId="0" fontId="34" fillId="0" borderId="0" xfId="80" applyFont="1" applyAlignment="1">
      <alignment wrapText="1"/>
    </xf>
    <xf numFmtId="3" fontId="34" fillId="0" borderId="0" xfId="80" applyNumberFormat="1" applyFont="1"/>
    <xf numFmtId="0" fontId="36" fillId="0" borderId="0" xfId="80" applyFont="1" applyAlignment="1">
      <alignment wrapText="1"/>
    </xf>
    <xf numFmtId="3" fontId="36" fillId="0" borderId="0" xfId="80" applyNumberFormat="1" applyFont="1"/>
    <xf numFmtId="3" fontId="26" fillId="0" borderId="13" xfId="0" applyNumberFormat="1" applyFont="1" applyBorder="1" applyAlignment="1">
      <alignment horizontal="right"/>
    </xf>
    <xf numFmtId="0" fontId="26" fillId="0" borderId="14" xfId="0" applyFont="1" applyBorder="1"/>
    <xf numFmtId="0" fontId="25" fillId="0" borderId="0" xfId="0" applyFont="1" applyAlignment="1">
      <alignment horizontal="center" wrapText="1"/>
    </xf>
    <xf numFmtId="0" fontId="26" fillId="0" borderId="17" xfId="0" applyFont="1" applyBorder="1" applyAlignment="1">
      <alignment horizontal="right" vertical="center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vertical="top" wrapText="1"/>
    </xf>
    <xf numFmtId="3" fontId="26" fillId="0" borderId="58" xfId="0" applyNumberFormat="1" applyFont="1" applyBorder="1" applyAlignment="1">
      <alignment horizontal="right"/>
    </xf>
    <xf numFmtId="0" fontId="25" fillId="0" borderId="54" xfId="0" applyFont="1" applyBorder="1" applyAlignment="1">
      <alignment vertical="top" wrapText="1"/>
    </xf>
    <xf numFmtId="3" fontId="25" fillId="0" borderId="55" xfId="0" applyNumberFormat="1" applyFont="1" applyBorder="1" applyAlignment="1">
      <alignment horizontal="right"/>
    </xf>
    <xf numFmtId="0" fontId="26" fillId="0" borderId="0" xfId="77" applyFont="1"/>
    <xf numFmtId="0" fontId="26" fillId="0" borderId="0" xfId="77" applyFont="1" applyAlignment="1">
      <alignment wrapText="1"/>
    </xf>
    <xf numFmtId="3" fontId="26" fillId="0" borderId="0" xfId="77" applyNumberFormat="1" applyFont="1"/>
    <xf numFmtId="0" fontId="25" fillId="0" borderId="15" xfId="77" applyFont="1" applyBorder="1" applyAlignment="1">
      <alignment wrapText="1"/>
    </xf>
    <xf numFmtId="3" fontId="25" fillId="0" borderId="13" xfId="77" applyNumberFormat="1" applyFont="1" applyBorder="1"/>
    <xf numFmtId="3" fontId="25" fillId="0" borderId="14" xfId="77" applyNumberFormat="1" applyFont="1" applyBorder="1"/>
    <xf numFmtId="0" fontId="26" fillId="0" borderId="15" xfId="77" applyFont="1" applyBorder="1" applyAlignment="1">
      <alignment wrapText="1"/>
    </xf>
    <xf numFmtId="3" fontId="26" fillId="0" borderId="13" xfId="77" applyNumberFormat="1" applyFont="1" applyBorder="1"/>
    <xf numFmtId="3" fontId="26" fillId="0" borderId="14" xfId="77" applyNumberFormat="1" applyFont="1" applyBorder="1"/>
    <xf numFmtId="3" fontId="25" fillId="0" borderId="0" xfId="77" applyNumberFormat="1" applyFont="1"/>
    <xf numFmtId="0" fontId="25" fillId="0" borderId="54" xfId="77" applyFont="1" applyBorder="1" applyAlignment="1">
      <alignment horizontal="center" wrapText="1"/>
    </xf>
    <xf numFmtId="3" fontId="26" fillId="0" borderId="53" xfId="77" applyNumberFormat="1" applyFont="1" applyBorder="1"/>
    <xf numFmtId="0" fontId="26" fillId="0" borderId="0" xfId="0" applyFont="1" applyAlignment="1">
      <alignment horizontal="justify"/>
    </xf>
    <xf numFmtId="0" fontId="26" fillId="0" borderId="52" xfId="0" applyFont="1" applyBorder="1"/>
    <xf numFmtId="0" fontId="26" fillId="0" borderId="17" xfId="0" applyFont="1" applyBorder="1"/>
    <xf numFmtId="0" fontId="26" fillId="0" borderId="15" xfId="0" applyFont="1" applyBorder="1"/>
    <xf numFmtId="0" fontId="25" fillId="0" borderId="15" xfId="0" applyFont="1" applyBorder="1"/>
    <xf numFmtId="0" fontId="25" fillId="0" borderId="24" xfId="0" applyFont="1" applyBorder="1"/>
    <xf numFmtId="0" fontId="25" fillId="0" borderId="25" xfId="0" applyFont="1" applyBorder="1"/>
    <xf numFmtId="0" fontId="26" fillId="0" borderId="53" xfId="0" applyFont="1" applyBorder="1"/>
    <xf numFmtId="0" fontId="39" fillId="0" borderId="0" xfId="78" applyFont="1"/>
    <xf numFmtId="0" fontId="26" fillId="0" borderId="0" xfId="78" applyFont="1"/>
    <xf numFmtId="0" fontId="40" fillId="0" borderId="0" xfId="78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60" xfId="0" applyFont="1" applyBorder="1"/>
    <xf numFmtId="0" fontId="41" fillId="46" borderId="0" xfId="77" applyFont="1" applyFill="1"/>
    <xf numFmtId="0" fontId="41" fillId="46" borderId="0" xfId="77" applyFont="1" applyFill="1" applyAlignment="1">
      <alignment wrapText="1"/>
    </xf>
    <xf numFmtId="3" fontId="41" fillId="46" borderId="0" xfId="77" applyNumberFormat="1" applyFont="1" applyFill="1"/>
    <xf numFmtId="0" fontId="25" fillId="0" borderId="0" xfId="77" applyFont="1" applyAlignment="1">
      <alignment wrapText="1"/>
    </xf>
    <xf numFmtId="0" fontId="25" fillId="0" borderId="61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6" fillId="0" borderId="52" xfId="0" applyFont="1" applyBorder="1" applyAlignment="1">
      <alignment horizontal="justify" vertical="top" wrapText="1"/>
    </xf>
    <xf numFmtId="2" fontId="26" fillId="0" borderId="53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0" fontId="28" fillId="0" borderId="52" xfId="0" applyFont="1" applyBorder="1" applyAlignment="1">
      <alignment horizontal="justify" vertical="top" wrapText="1"/>
    </xf>
    <xf numFmtId="2" fontId="28" fillId="0" borderId="53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justify" vertical="top" wrapText="1"/>
    </xf>
    <xf numFmtId="2" fontId="26" fillId="0" borderId="13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2" fontId="26" fillId="0" borderId="23" xfId="0" applyNumberFormat="1" applyFont="1" applyBorder="1" applyAlignment="1">
      <alignment horizontal="center" vertical="top" wrapText="1"/>
    </xf>
    <xf numFmtId="2" fontId="25" fillId="0" borderId="59" xfId="0" applyNumberFormat="1" applyFont="1" applyBorder="1" applyAlignment="1">
      <alignment horizontal="center" vertical="top" wrapText="1"/>
    </xf>
    <xf numFmtId="2" fontId="25" fillId="0" borderId="14" xfId="0" applyNumberFormat="1" applyFont="1" applyBorder="1" applyAlignment="1">
      <alignment horizontal="center"/>
    </xf>
    <xf numFmtId="0" fontId="25" fillId="0" borderId="54" xfId="0" applyFont="1" applyBorder="1" applyAlignment="1">
      <alignment horizontal="justify" vertical="top" wrapText="1"/>
    </xf>
    <xf numFmtId="2" fontId="25" fillId="0" borderId="65" xfId="0" applyNumberFormat="1" applyFont="1" applyBorder="1" applyAlignment="1">
      <alignment horizontal="center" vertical="top" wrapText="1"/>
    </xf>
    <xf numFmtId="2" fontId="25" fillId="0" borderId="56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justify"/>
    </xf>
    <xf numFmtId="164" fontId="26" fillId="0" borderId="0" xfId="0" applyNumberFormat="1" applyFont="1"/>
    <xf numFmtId="0" fontId="42" fillId="0" borderId="0" xfId="0" applyFont="1"/>
    <xf numFmtId="0" fontId="43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13" xfId="0" applyFont="1" applyBorder="1" applyAlignment="1">
      <alignment wrapText="1"/>
    </xf>
    <xf numFmtId="0" fontId="26" fillId="0" borderId="59" xfId="0" applyFont="1" applyBorder="1"/>
    <xf numFmtId="0" fontId="25" fillId="0" borderId="54" xfId="0" applyFont="1" applyBorder="1" applyAlignment="1">
      <alignment horizontal="right"/>
    </xf>
    <xf numFmtId="0" fontId="25" fillId="0" borderId="55" xfId="0" applyFont="1" applyBorder="1" applyAlignment="1">
      <alignment horizontal="right"/>
    </xf>
    <xf numFmtId="0" fontId="25" fillId="0" borderId="56" xfId="0" applyFont="1" applyBorder="1"/>
    <xf numFmtId="0" fontId="26" fillId="0" borderId="0" xfId="76" applyFont="1"/>
    <xf numFmtId="0" fontId="26" fillId="0" borderId="0" xfId="0" applyFont="1" applyAlignment="1">
      <alignment horizontal="center" vertical="center"/>
    </xf>
    <xf numFmtId="0" fontId="25" fillId="0" borderId="0" xfId="76" applyFont="1"/>
    <xf numFmtId="0" fontId="25" fillId="0" borderId="0" xfId="76" applyFont="1" applyAlignment="1">
      <alignment vertical="center"/>
    </xf>
    <xf numFmtId="0" fontId="25" fillId="0" borderId="0" xfId="76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3" fontId="26" fillId="0" borderId="0" xfId="76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25" fillId="0" borderId="0" xfId="76" applyNumberFormat="1" applyFont="1" applyAlignment="1">
      <alignment horizontal="right"/>
    </xf>
    <xf numFmtId="0" fontId="27" fillId="0" borderId="13" xfId="0" applyFont="1" applyBorder="1" applyAlignment="1">
      <alignment horizontal="left" wrapText="1"/>
    </xf>
    <xf numFmtId="0" fontId="27" fillId="0" borderId="66" xfId="0" applyFont="1" applyBorder="1" applyAlignment="1">
      <alignment horizontal="center" vertical="center" wrapText="1"/>
    </xf>
    <xf numFmtId="0" fontId="34" fillId="0" borderId="52" xfId="0" applyFont="1" applyBorder="1"/>
    <xf numFmtId="0" fontId="34" fillId="0" borderId="17" xfId="0" applyFont="1" applyBorder="1"/>
    <xf numFmtId="0" fontId="34" fillId="0" borderId="27" xfId="0" applyFont="1" applyBorder="1" applyAlignment="1">
      <alignment horizontal="center"/>
    </xf>
    <xf numFmtId="0" fontId="34" fillId="0" borderId="58" xfId="0" applyFont="1" applyBorder="1"/>
    <xf numFmtId="0" fontId="27" fillId="0" borderId="58" xfId="0" applyFont="1" applyBorder="1"/>
    <xf numFmtId="3" fontId="27" fillId="0" borderId="58" xfId="0" applyNumberFormat="1" applyFont="1" applyBorder="1"/>
    <xf numFmtId="0" fontId="34" fillId="0" borderId="54" xfId="0" applyFont="1" applyBorder="1"/>
    <xf numFmtId="3" fontId="34" fillId="0" borderId="55" xfId="0" applyNumberFormat="1" applyFont="1" applyBorder="1"/>
    <xf numFmtId="10" fontId="34" fillId="0" borderId="17" xfId="0" applyNumberFormat="1" applyFont="1" applyBorder="1"/>
    <xf numFmtId="10" fontId="34" fillId="0" borderId="53" xfId="0" applyNumberFormat="1" applyFont="1" applyBorder="1"/>
    <xf numFmtId="10" fontId="34" fillId="0" borderId="63" xfId="0" applyNumberFormat="1" applyFont="1" applyBorder="1"/>
    <xf numFmtId="10" fontId="34" fillId="0" borderId="64" xfId="0" applyNumberFormat="1" applyFont="1" applyBorder="1"/>
    <xf numFmtId="10" fontId="34" fillId="0" borderId="55" xfId="0" applyNumberFormat="1" applyFont="1" applyBorder="1"/>
    <xf numFmtId="10" fontId="34" fillId="0" borderId="56" xfId="0" applyNumberFormat="1" applyFont="1" applyBorder="1"/>
    <xf numFmtId="0" fontId="26" fillId="0" borderId="0" xfId="75" applyFont="1"/>
    <xf numFmtId="0" fontId="26" fillId="0" borderId="0" xfId="75" applyFont="1" applyAlignment="1">
      <alignment horizontal="right"/>
    </xf>
    <xf numFmtId="0" fontId="26" fillId="0" borderId="0" xfId="75" applyFont="1" applyAlignment="1">
      <alignment horizontal="center"/>
    </xf>
    <xf numFmtId="3" fontId="26" fillId="0" borderId="0" xfId="75" applyNumberFormat="1" applyFont="1"/>
    <xf numFmtId="0" fontId="28" fillId="0" borderId="0" xfId="75" applyFont="1" applyAlignment="1">
      <alignment horizontal="center"/>
    </xf>
    <xf numFmtId="3" fontId="25" fillId="0" borderId="0" xfId="75" applyNumberFormat="1" applyFont="1" applyAlignment="1">
      <alignment horizontal="right"/>
    </xf>
    <xf numFmtId="0" fontId="26" fillId="0" borderId="17" xfId="75" applyFont="1" applyBorder="1" applyAlignment="1">
      <alignment horizontal="left"/>
    </xf>
    <xf numFmtId="0" fontId="26" fillId="0" borderId="13" xfId="75" applyFont="1" applyBorder="1" applyAlignment="1">
      <alignment horizontal="left"/>
    </xf>
    <xf numFmtId="3" fontId="25" fillId="0" borderId="13" xfId="75" applyNumberFormat="1" applyFont="1" applyBorder="1"/>
    <xf numFmtId="3" fontId="26" fillId="0" borderId="13" xfId="75" applyNumberFormat="1" applyFont="1" applyBorder="1"/>
    <xf numFmtId="0" fontId="26" fillId="0" borderId="13" xfId="75" applyFont="1" applyBorder="1"/>
    <xf numFmtId="0" fontId="26" fillId="0" borderId="14" xfId="75" applyFont="1" applyBorder="1"/>
    <xf numFmtId="3" fontId="26" fillId="0" borderId="14" xfId="75" applyNumberFormat="1" applyFont="1" applyBorder="1"/>
    <xf numFmtId="3" fontId="26" fillId="0" borderId="13" xfId="75" applyNumberFormat="1" applyFont="1" applyBorder="1" applyAlignment="1">
      <alignment horizontal="right"/>
    </xf>
    <xf numFmtId="3" fontId="25" fillId="0" borderId="13" xfId="75" quotePrefix="1" applyNumberFormat="1" applyFont="1" applyBorder="1"/>
    <xf numFmtId="3" fontId="25" fillId="0" borderId="14" xfId="75" quotePrefix="1" applyNumberFormat="1" applyFont="1" applyBorder="1"/>
    <xf numFmtId="3" fontId="25" fillId="0" borderId="14" xfId="75" applyNumberFormat="1" applyFont="1" applyBorder="1"/>
    <xf numFmtId="0" fontId="26" fillId="0" borderId="25" xfId="75" applyFont="1" applyBorder="1" applyAlignment="1">
      <alignment horizontal="right"/>
    </xf>
    <xf numFmtId="0" fontId="25" fillId="0" borderId="25" xfId="75" applyFont="1" applyBorder="1" applyAlignment="1">
      <alignment horizontal="left"/>
    </xf>
    <xf numFmtId="3" fontId="25" fillId="0" borderId="25" xfId="75" applyNumberFormat="1" applyFont="1" applyBorder="1"/>
    <xf numFmtId="3" fontId="25" fillId="0" borderId="27" xfId="75" applyNumberFormat="1" applyFont="1" applyBorder="1"/>
    <xf numFmtId="3" fontId="26" fillId="0" borderId="0" xfId="75" applyNumberFormat="1" applyFont="1" applyAlignment="1">
      <alignment horizontal="right"/>
    </xf>
    <xf numFmtId="0" fontId="26" fillId="0" borderId="0" xfId="79" applyFont="1"/>
    <xf numFmtId="3" fontId="25" fillId="0" borderId="13" xfId="75" applyNumberFormat="1" applyFont="1" applyBorder="1" applyAlignment="1">
      <alignment horizontal="right"/>
    </xf>
    <xf numFmtId="3" fontId="25" fillId="0" borderId="14" xfId="75" applyNumberFormat="1" applyFont="1" applyBorder="1" applyAlignment="1">
      <alignment horizontal="right"/>
    </xf>
    <xf numFmtId="0" fontId="26" fillId="0" borderId="25" xfId="75" applyFont="1" applyBorder="1" applyAlignment="1">
      <alignment horizontal="left"/>
    </xf>
    <xf numFmtId="0" fontId="26" fillId="46" borderId="0" xfId="75" applyFont="1" applyFill="1"/>
    <xf numFmtId="0" fontId="26" fillId="46" borderId="0" xfId="75" applyFont="1" applyFill="1" applyAlignment="1">
      <alignment horizontal="right"/>
    </xf>
    <xf numFmtId="0" fontId="26" fillId="46" borderId="0" xfId="75" applyFont="1" applyFill="1" applyAlignment="1">
      <alignment horizontal="center"/>
    </xf>
    <xf numFmtId="3" fontId="26" fillId="46" borderId="0" xfId="75" applyNumberFormat="1" applyFont="1" applyFill="1"/>
    <xf numFmtId="3" fontId="25" fillId="46" borderId="0" xfId="75" applyNumberFormat="1" applyFont="1" applyFill="1" applyAlignment="1">
      <alignment horizontal="right"/>
    </xf>
    <xf numFmtId="3" fontId="26" fillId="46" borderId="0" xfId="75" applyNumberFormat="1" applyFont="1" applyFill="1" applyAlignment="1">
      <alignment horizontal="right"/>
    </xf>
    <xf numFmtId="0" fontId="25" fillId="0" borderId="2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57" xfId="0" applyFont="1" applyBorder="1"/>
    <xf numFmtId="0" fontId="25" fillId="0" borderId="54" xfId="0" applyFont="1" applyBorder="1"/>
    <xf numFmtId="0" fontId="25" fillId="0" borderId="25" xfId="0" applyFont="1" applyBorder="1" applyAlignment="1">
      <alignment horizontal="center" vertical="center"/>
    </xf>
    <xf numFmtId="0" fontId="25" fillId="47" borderId="15" xfId="0" applyFont="1" applyFill="1" applyBorder="1"/>
    <xf numFmtId="0" fontId="45" fillId="0" borderId="0" xfId="78" applyFont="1"/>
    <xf numFmtId="0" fontId="46" fillId="0" borderId="0" xfId="78" applyFont="1"/>
    <xf numFmtId="0" fontId="25" fillId="0" borderId="6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left" vertical="center"/>
    </xf>
    <xf numFmtId="0" fontId="26" fillId="0" borderId="70" xfId="0" applyFont="1" applyBorder="1"/>
    <xf numFmtId="0" fontId="25" fillId="0" borderId="70" xfId="0" applyFont="1" applyBorder="1" applyAlignment="1">
      <alignment wrapText="1"/>
    </xf>
    <xf numFmtId="0" fontId="29" fillId="0" borderId="70" xfId="0" applyFont="1" applyBorder="1"/>
    <xf numFmtId="0" fontId="29" fillId="0" borderId="70" xfId="0" quotePrefix="1" applyFont="1" applyBorder="1"/>
    <xf numFmtId="0" fontId="26" fillId="0" borderId="70" xfId="0" applyFont="1" applyBorder="1" applyAlignment="1">
      <alignment wrapText="1"/>
    </xf>
    <xf numFmtId="0" fontId="26" fillId="0" borderId="70" xfId="0" applyFont="1" applyBorder="1" applyAlignment="1">
      <alignment shrinkToFit="1"/>
    </xf>
    <xf numFmtId="0" fontId="25" fillId="0" borderId="70" xfId="0" applyFont="1" applyBorder="1" applyAlignment="1">
      <alignment shrinkToFit="1"/>
    </xf>
    <xf numFmtId="0" fontId="25" fillId="0" borderId="24" xfId="0" applyFont="1" applyBorder="1" applyAlignment="1">
      <alignment horizontal="center" vertical="center" wrapText="1"/>
    </xf>
    <xf numFmtId="0" fontId="25" fillId="47" borderId="71" xfId="0" applyFont="1" applyFill="1" applyBorder="1" applyAlignment="1">
      <alignment shrinkToFit="1"/>
    </xf>
    <xf numFmtId="0" fontId="25" fillId="47" borderId="70" xfId="0" applyFont="1" applyFill="1" applyBorder="1" applyAlignment="1">
      <alignment vertical="center" wrapText="1"/>
    </xf>
    <xf numFmtId="0" fontId="25" fillId="47" borderId="70" xfId="0" applyFont="1" applyFill="1" applyBorder="1" applyAlignment="1">
      <alignment shrinkToFit="1"/>
    </xf>
    <xf numFmtId="0" fontId="25" fillId="47" borderId="70" xfId="0" applyFont="1" applyFill="1" applyBorder="1"/>
    <xf numFmtId="0" fontId="25" fillId="47" borderId="70" xfId="0" applyFont="1" applyFill="1" applyBorder="1" applyAlignment="1">
      <alignment wrapText="1"/>
    </xf>
    <xf numFmtId="0" fontId="25" fillId="47" borderId="72" xfId="0" applyFont="1" applyFill="1" applyBorder="1" applyAlignment="1">
      <alignment horizontal="left" vertical="center"/>
    </xf>
    <xf numFmtId="0" fontId="25" fillId="0" borderId="74" xfId="0" applyFont="1" applyBorder="1"/>
    <xf numFmtId="3" fontId="47" fillId="0" borderId="58" xfId="0" applyNumberFormat="1" applyFont="1" applyBorder="1" applyAlignment="1">
      <alignment horizontal="right"/>
    </xf>
    <xf numFmtId="0" fontId="25" fillId="0" borderId="0" xfId="77" applyFont="1" applyAlignment="1">
      <alignment horizontal="center" vertical="center" wrapText="1"/>
    </xf>
    <xf numFmtId="0" fontId="25" fillId="0" borderId="17" xfId="75" applyFont="1" applyBorder="1" applyAlignment="1">
      <alignment horizontal="left"/>
    </xf>
    <xf numFmtId="3" fontId="33" fillId="0" borderId="13" xfId="0" applyNumberFormat="1" applyFont="1" applyBorder="1" applyAlignment="1">
      <alignment wrapText="1"/>
    </xf>
    <xf numFmtId="0" fontId="25" fillId="0" borderId="58" xfId="0" applyFont="1" applyBorder="1"/>
    <xf numFmtId="0" fontId="25" fillId="0" borderId="55" xfId="0" applyFont="1" applyBorder="1"/>
    <xf numFmtId="0" fontId="26" fillId="0" borderId="75" xfId="0" applyFont="1" applyBorder="1"/>
    <xf numFmtId="0" fontId="26" fillId="0" borderId="66" xfId="0" applyFont="1" applyBorder="1"/>
    <xf numFmtId="0" fontId="25" fillId="0" borderId="13" xfId="75" applyFont="1" applyBorder="1" applyAlignment="1">
      <alignment horizontal="left"/>
    </xf>
    <xf numFmtId="2" fontId="26" fillId="0" borderId="62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 vertical="top" wrapText="1"/>
    </xf>
    <xf numFmtId="2" fontId="25" fillId="0" borderId="23" xfId="0" applyNumberFormat="1" applyFont="1" applyBorder="1" applyAlignment="1">
      <alignment horizontal="center" vertical="top" wrapText="1"/>
    </xf>
    <xf numFmtId="2" fontId="25" fillId="0" borderId="58" xfId="0" applyNumberFormat="1" applyFont="1" applyBorder="1" applyAlignment="1">
      <alignment horizontal="center" vertical="top" wrapText="1"/>
    </xf>
    <xf numFmtId="2" fontId="25" fillId="0" borderId="13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/>
    </xf>
    <xf numFmtId="2" fontId="28" fillId="0" borderId="18" xfId="0" applyNumberFormat="1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top" wrapText="1"/>
    </xf>
    <xf numFmtId="2" fontId="26" fillId="0" borderId="17" xfId="0" applyNumberFormat="1" applyFont="1" applyBorder="1" applyAlignment="1">
      <alignment horizontal="center" vertical="center"/>
    </xf>
    <xf numFmtId="10" fontId="25" fillId="0" borderId="25" xfId="75" quotePrefix="1" applyNumberFormat="1" applyFont="1" applyBorder="1"/>
    <xf numFmtId="3" fontId="25" fillId="0" borderId="25" xfId="75" quotePrefix="1" applyNumberFormat="1" applyFont="1" applyBorder="1"/>
    <xf numFmtId="3" fontId="25" fillId="0" borderId="27" xfId="75" quotePrefix="1" applyNumberFormat="1" applyFont="1" applyBorder="1"/>
    <xf numFmtId="3" fontId="26" fillId="0" borderId="25" xfId="75" applyNumberFormat="1" applyFont="1" applyBorder="1"/>
    <xf numFmtId="0" fontId="26" fillId="0" borderId="27" xfId="75" applyFont="1" applyBorder="1"/>
    <xf numFmtId="0" fontId="25" fillId="0" borderId="66" xfId="75" applyFont="1" applyBorder="1" applyAlignment="1">
      <alignment horizontal="left"/>
    </xf>
    <xf numFmtId="3" fontId="25" fillId="0" borderId="66" xfId="75" applyNumberFormat="1" applyFont="1" applyBorder="1"/>
    <xf numFmtId="3" fontId="26" fillId="0" borderId="66" xfId="75" applyNumberFormat="1" applyFont="1" applyBorder="1"/>
    <xf numFmtId="0" fontId="26" fillId="0" borderId="66" xfId="75" applyFont="1" applyBorder="1"/>
    <xf numFmtId="0" fontId="26" fillId="0" borderId="60" xfId="75" applyFont="1" applyBorder="1"/>
    <xf numFmtId="10" fontId="25" fillId="0" borderId="25" xfId="75" applyNumberFormat="1" applyFont="1" applyBorder="1"/>
    <xf numFmtId="3" fontId="26" fillId="0" borderId="27" xfId="75" applyNumberFormat="1" applyFont="1" applyBorder="1"/>
    <xf numFmtId="3" fontId="26" fillId="0" borderId="66" xfId="75" applyNumberFormat="1" applyFont="1" applyBorder="1" applyAlignment="1">
      <alignment horizontal="right"/>
    </xf>
    <xf numFmtId="3" fontId="26" fillId="0" borderId="25" xfId="75" applyNumberFormat="1" applyFont="1" applyBorder="1" applyAlignment="1">
      <alignment horizontal="right"/>
    </xf>
    <xf numFmtId="3" fontId="25" fillId="0" borderId="17" xfId="75" quotePrefix="1" applyNumberFormat="1" applyFont="1" applyBorder="1"/>
    <xf numFmtId="3" fontId="25" fillId="0" borderId="53" xfId="75" quotePrefix="1" applyNumberFormat="1" applyFont="1" applyBorder="1"/>
    <xf numFmtId="0" fontId="26" fillId="0" borderId="58" xfId="75" applyFont="1" applyBorder="1" applyAlignment="1">
      <alignment horizontal="left"/>
    </xf>
    <xf numFmtId="3" fontId="25" fillId="0" borderId="58" xfId="75" applyNumberFormat="1" applyFont="1" applyBorder="1"/>
    <xf numFmtId="3" fontId="26" fillId="0" borderId="58" xfId="75" applyNumberFormat="1" applyFont="1" applyBorder="1"/>
    <xf numFmtId="0" fontId="26" fillId="0" borderId="59" xfId="75" applyFont="1" applyBorder="1"/>
    <xf numFmtId="0" fontId="26" fillId="0" borderId="66" xfId="75" applyFont="1" applyBorder="1" applyAlignment="1">
      <alignment horizontal="left"/>
    </xf>
    <xf numFmtId="3" fontId="26" fillId="0" borderId="60" xfId="75" applyNumberFormat="1" applyFont="1" applyBorder="1"/>
    <xf numFmtId="3" fontId="25" fillId="0" borderId="17" xfId="75" applyNumberFormat="1" applyFont="1" applyBorder="1"/>
    <xf numFmtId="3" fontId="25" fillId="0" borderId="53" xfId="75" applyNumberFormat="1" applyFont="1" applyBorder="1"/>
    <xf numFmtId="3" fontId="25" fillId="0" borderId="60" xfId="75" applyNumberFormat="1" applyFont="1" applyBorder="1"/>
    <xf numFmtId="10" fontId="26" fillId="0" borderId="25" xfId="75" applyNumberFormat="1" applyFont="1" applyBorder="1" applyAlignment="1">
      <alignment horizontal="right"/>
    </xf>
    <xf numFmtId="0" fontId="26" fillId="0" borderId="27" xfId="75" applyFont="1" applyBorder="1" applyAlignment="1">
      <alignment horizontal="right"/>
    </xf>
    <xf numFmtId="0" fontId="26" fillId="46" borderId="15" xfId="75" applyFont="1" applyFill="1" applyBorder="1" applyAlignment="1">
      <alignment horizontal="left"/>
    </xf>
    <xf numFmtId="0" fontId="26" fillId="46" borderId="24" xfId="75" applyFont="1" applyFill="1" applyBorder="1" applyAlignment="1">
      <alignment horizontal="left"/>
    </xf>
    <xf numFmtId="1" fontId="26" fillId="0" borderId="14" xfId="0" applyNumberFormat="1" applyFont="1" applyBorder="1"/>
    <xf numFmtId="10" fontId="26" fillId="0" borderId="14" xfId="92" applyNumberFormat="1" applyFont="1" applyBorder="1"/>
    <xf numFmtId="10" fontId="26" fillId="0" borderId="53" xfId="92" applyNumberFormat="1" applyFont="1" applyBorder="1"/>
    <xf numFmtId="10" fontId="26" fillId="0" borderId="59" xfId="92" applyNumberFormat="1" applyFont="1" applyBorder="1"/>
    <xf numFmtId="10" fontId="25" fillId="0" borderId="56" xfId="92" applyNumberFormat="1" applyFont="1" applyBorder="1"/>
    <xf numFmtId="0" fontId="26" fillId="48" borderId="0" xfId="0" applyFont="1" applyFill="1"/>
    <xf numFmtId="3" fontId="27" fillId="0" borderId="31" xfId="80" applyNumberFormat="1" applyFont="1" applyBorder="1"/>
    <xf numFmtId="0" fontId="34" fillId="0" borderId="33" xfId="80" applyFont="1" applyBorder="1" applyAlignment="1">
      <alignment wrapText="1"/>
    </xf>
    <xf numFmtId="3" fontId="34" fillId="0" borderId="42" xfId="80" applyNumberFormat="1" applyFont="1" applyBorder="1"/>
    <xf numFmtId="0" fontId="34" fillId="0" borderId="43" xfId="80" applyFont="1" applyBorder="1" applyAlignment="1">
      <alignment wrapText="1"/>
    </xf>
    <xf numFmtId="3" fontId="34" fillId="0" borderId="44" xfId="80" applyNumberFormat="1" applyFont="1" applyBorder="1"/>
    <xf numFmtId="0" fontId="34" fillId="0" borderId="44" xfId="80" applyFont="1" applyBorder="1" applyAlignment="1">
      <alignment wrapText="1"/>
    </xf>
    <xf numFmtId="3" fontId="34" fillId="0" borderId="45" xfId="80" applyNumberFormat="1" applyFont="1" applyBorder="1"/>
    <xf numFmtId="3" fontId="27" fillId="0" borderId="44" xfId="80" applyNumberFormat="1" applyFont="1" applyBorder="1"/>
    <xf numFmtId="3" fontId="34" fillId="0" borderId="43" xfId="80" applyNumberFormat="1" applyFont="1" applyBorder="1"/>
    <xf numFmtId="3" fontId="34" fillId="0" borderId="46" xfId="80" applyNumberFormat="1" applyFont="1" applyBorder="1"/>
    <xf numFmtId="3" fontId="27" fillId="0" borderId="43" xfId="80" applyNumberFormat="1" applyFont="1" applyBorder="1"/>
    <xf numFmtId="0" fontId="34" fillId="0" borderId="40" xfId="82" applyFont="1" applyBorder="1" applyAlignment="1">
      <alignment wrapText="1"/>
    </xf>
    <xf numFmtId="3" fontId="34" fillId="0" borderId="40" xfId="82" applyNumberFormat="1" applyFont="1" applyBorder="1"/>
    <xf numFmtId="3" fontId="34" fillId="0" borderId="51" xfId="80" applyNumberFormat="1" applyFont="1" applyBorder="1"/>
    <xf numFmtId="49" fontId="27" fillId="0" borderId="38" xfId="80" applyNumberFormat="1" applyFont="1" applyBorder="1" applyAlignment="1">
      <alignment wrapText="1"/>
    </xf>
    <xf numFmtId="3" fontId="27" fillId="0" borderId="36" xfId="80" applyNumberFormat="1" applyFont="1" applyBorder="1"/>
    <xf numFmtId="0" fontId="34" fillId="0" borderId="38" xfId="80" applyFont="1" applyBorder="1" applyAlignment="1">
      <alignment wrapText="1"/>
    </xf>
    <xf numFmtId="3" fontId="34" fillId="0" borderId="38" xfId="80" applyNumberFormat="1" applyFont="1" applyBorder="1"/>
    <xf numFmtId="0" fontId="25" fillId="0" borderId="2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6" fillId="0" borderId="57" xfId="0" applyFont="1" applyBorder="1" applyAlignment="1">
      <alignment wrapText="1"/>
    </xf>
    <xf numFmtId="0" fontId="28" fillId="46" borderId="0" xfId="75" applyFont="1" applyFill="1" applyAlignment="1">
      <alignment horizontal="center"/>
    </xf>
    <xf numFmtId="0" fontId="26" fillId="0" borderId="53" xfId="78" applyFont="1" applyBorder="1"/>
    <xf numFmtId="0" fontId="25" fillId="0" borderId="17" xfId="0" applyFont="1" applyBorder="1"/>
    <xf numFmtId="0" fontId="25" fillId="0" borderId="53" xfId="78" applyFont="1" applyBorder="1"/>
    <xf numFmtId="0" fontId="25" fillId="0" borderId="63" xfId="0" applyFont="1" applyBorder="1"/>
    <xf numFmtId="0" fontId="25" fillId="0" borderId="64" xfId="78" applyFont="1" applyBorder="1"/>
    <xf numFmtId="0" fontId="25" fillId="0" borderId="56" xfId="78" applyFont="1" applyBorder="1"/>
    <xf numFmtId="3" fontId="26" fillId="0" borderId="60" xfId="77" applyNumberFormat="1" applyFont="1" applyBorder="1"/>
    <xf numFmtId="3" fontId="26" fillId="0" borderId="27" xfId="77" applyNumberFormat="1" applyFont="1" applyBorder="1"/>
    <xf numFmtId="3" fontId="49" fillId="0" borderId="67" xfId="100" applyNumberFormat="1" applyFont="1" applyBorder="1" applyAlignment="1">
      <alignment horizontal="right"/>
    </xf>
    <xf numFmtId="3" fontId="49" fillId="0" borderId="104" xfId="100" applyNumberFormat="1" applyFont="1" applyBorder="1" applyAlignment="1">
      <alignment horizontal="right"/>
    </xf>
    <xf numFmtId="3" fontId="49" fillId="0" borderId="77" xfId="100" applyNumberFormat="1" applyFont="1" applyBorder="1" applyAlignment="1">
      <alignment horizontal="right"/>
    </xf>
    <xf numFmtId="0" fontId="26" fillId="46" borderId="125" xfId="75" applyFont="1" applyFill="1" applyBorder="1" applyAlignment="1">
      <alignment horizontal="left"/>
    </xf>
    <xf numFmtId="0" fontId="26" fillId="46" borderId="126" xfId="75" applyFont="1" applyFill="1" applyBorder="1" applyAlignment="1">
      <alignment horizontal="left"/>
    </xf>
    <xf numFmtId="0" fontId="26" fillId="46" borderId="127" xfId="75" applyFont="1" applyFill="1" applyBorder="1" applyAlignment="1">
      <alignment horizontal="left"/>
    </xf>
    <xf numFmtId="0" fontId="26" fillId="0" borderId="15" xfId="75" applyFont="1" applyBorder="1" applyAlignment="1">
      <alignment horizontal="left"/>
    </xf>
    <xf numFmtId="0" fontId="26" fillId="0" borderId="24" xfId="75" applyFont="1" applyBorder="1" applyAlignment="1">
      <alignment horizontal="left"/>
    </xf>
    <xf numFmtId="0" fontId="26" fillId="0" borderId="125" xfId="75" applyFont="1" applyBorder="1" applyAlignment="1">
      <alignment horizontal="left"/>
    </xf>
    <xf numFmtId="0" fontId="26" fillId="0" borderId="128" xfId="75" applyFont="1" applyBorder="1" applyAlignment="1">
      <alignment horizontal="left"/>
    </xf>
    <xf numFmtId="0" fontId="26" fillId="46" borderId="52" xfId="75" applyFont="1" applyFill="1" applyBorder="1" applyAlignment="1">
      <alignment horizontal="left"/>
    </xf>
    <xf numFmtId="0" fontId="26" fillId="0" borderId="57" xfId="75" applyFont="1" applyBorder="1" applyAlignment="1">
      <alignment horizontal="left"/>
    </xf>
    <xf numFmtId="0" fontId="26" fillId="46" borderId="82" xfId="75" applyFont="1" applyFill="1" applyBorder="1" applyAlignment="1">
      <alignment horizontal="left"/>
    </xf>
    <xf numFmtId="0" fontId="26" fillId="46" borderId="70" xfId="75" applyFont="1" applyFill="1" applyBorder="1" applyAlignment="1">
      <alignment horizontal="left"/>
    </xf>
    <xf numFmtId="0" fontId="26" fillId="46" borderId="71" xfId="75" applyFont="1" applyFill="1" applyBorder="1" applyAlignment="1">
      <alignment horizontal="left"/>
    </xf>
    <xf numFmtId="0" fontId="25" fillId="46" borderId="70" xfId="75" applyFont="1" applyFill="1" applyBorder="1" applyAlignment="1">
      <alignment horizontal="left"/>
    </xf>
    <xf numFmtId="0" fontId="25" fillId="46" borderId="71" xfId="75" applyFont="1" applyFill="1" applyBorder="1" applyAlignment="1">
      <alignment horizontal="left"/>
    </xf>
    <xf numFmtId="0" fontId="26" fillId="0" borderId="60" xfId="0" applyFont="1" applyBorder="1"/>
    <xf numFmtId="0" fontId="25" fillId="0" borderId="14" xfId="0" applyFont="1" applyBorder="1"/>
    <xf numFmtId="0" fontId="25" fillId="0" borderId="27" xfId="0" applyFont="1" applyBorder="1"/>
    <xf numFmtId="3" fontId="31" fillId="0" borderId="18" xfId="0" applyNumberFormat="1" applyFont="1" applyBorder="1" applyAlignment="1">
      <alignment wrapText="1"/>
    </xf>
    <xf numFmtId="3" fontId="31" fillId="0" borderId="19" xfId="0" applyNumberFormat="1" applyFont="1" applyBorder="1" applyAlignment="1">
      <alignment wrapText="1"/>
    </xf>
    <xf numFmtId="37" fontId="31" fillId="0" borderId="20" xfId="0" applyNumberFormat="1" applyFont="1" applyBorder="1" applyAlignment="1">
      <alignment wrapText="1"/>
    </xf>
    <xf numFmtId="3" fontId="30" fillId="0" borderId="19" xfId="0" applyNumberFormat="1" applyFont="1" applyBorder="1" applyAlignment="1">
      <alignment wrapText="1"/>
    </xf>
    <xf numFmtId="3" fontId="33" fillId="0" borderId="19" xfId="0" applyNumberFormat="1" applyFont="1" applyBorder="1" applyAlignment="1">
      <alignment wrapText="1"/>
    </xf>
    <xf numFmtId="3" fontId="31" fillId="0" borderId="23" xfId="0" applyNumberFormat="1" applyFont="1" applyBorder="1" applyAlignment="1">
      <alignment wrapText="1"/>
    </xf>
    <xf numFmtId="3" fontId="30" fillId="0" borderId="23" xfId="0" applyNumberFormat="1" applyFont="1" applyBorder="1" applyAlignment="1">
      <alignment wrapText="1"/>
    </xf>
    <xf numFmtId="3" fontId="25" fillId="49" borderId="52" xfId="0" applyNumberFormat="1" applyFont="1" applyFill="1" applyBorder="1" applyAlignment="1">
      <alignment horizontal="right" vertical="center" wrapText="1"/>
    </xf>
    <xf numFmtId="3" fontId="25" fillId="49" borderId="17" xfId="0" applyNumberFormat="1" applyFont="1" applyFill="1" applyBorder="1" applyAlignment="1">
      <alignment horizontal="right" vertical="center" wrapText="1"/>
    </xf>
    <xf numFmtId="3" fontId="25" fillId="49" borderId="53" xfId="0" applyNumberFormat="1" applyFont="1" applyFill="1" applyBorder="1" applyAlignment="1">
      <alignment horizontal="right" vertical="center" wrapText="1"/>
    </xf>
    <xf numFmtId="3" fontId="26" fillId="49" borderId="15" xfId="0" applyNumberFormat="1" applyFont="1" applyFill="1" applyBorder="1" applyAlignment="1">
      <alignment horizontal="right" vertical="center" wrapText="1"/>
    </xf>
    <xf numFmtId="3" fontId="26" fillId="49" borderId="13" xfId="0" applyNumberFormat="1" applyFont="1" applyFill="1" applyBorder="1" applyAlignment="1">
      <alignment horizontal="right" vertical="center" wrapText="1"/>
    </xf>
    <xf numFmtId="3" fontId="26" fillId="49" borderId="14" xfId="0" applyNumberFormat="1" applyFont="1" applyFill="1" applyBorder="1" applyAlignment="1">
      <alignment horizontal="right" vertical="center" wrapText="1"/>
    </xf>
    <xf numFmtId="3" fontId="28" fillId="49" borderId="15" xfId="0" applyNumberFormat="1" applyFont="1" applyFill="1" applyBorder="1" applyAlignment="1">
      <alignment horizontal="right" vertical="center" wrapText="1"/>
    </xf>
    <xf numFmtId="3" fontId="28" fillId="49" borderId="13" xfId="0" applyNumberFormat="1" applyFont="1" applyFill="1" applyBorder="1" applyAlignment="1">
      <alignment horizontal="right" vertical="center" wrapText="1"/>
    </xf>
    <xf numFmtId="3" fontId="28" fillId="49" borderId="14" xfId="0" applyNumberFormat="1" applyFont="1" applyFill="1" applyBorder="1" applyAlignment="1">
      <alignment horizontal="right" vertical="center" wrapText="1"/>
    </xf>
    <xf numFmtId="3" fontId="25" fillId="49" borderId="15" xfId="0" applyNumberFormat="1" applyFont="1" applyFill="1" applyBorder="1" applyAlignment="1">
      <alignment horizontal="right" vertical="center" wrapText="1"/>
    </xf>
    <xf numFmtId="3" fontId="25" fillId="49" borderId="13" xfId="0" applyNumberFormat="1" applyFont="1" applyFill="1" applyBorder="1" applyAlignment="1">
      <alignment horizontal="right" vertical="center" wrapText="1"/>
    </xf>
    <xf numFmtId="3" fontId="25" fillId="49" borderId="14" xfId="0" applyNumberFormat="1" applyFont="1" applyFill="1" applyBorder="1" applyAlignment="1">
      <alignment horizontal="right" vertical="center" wrapText="1"/>
    </xf>
    <xf numFmtId="3" fontId="29" fillId="49" borderId="15" xfId="0" applyNumberFormat="1" applyFont="1" applyFill="1" applyBorder="1" applyAlignment="1">
      <alignment horizontal="right" vertical="center" wrapText="1"/>
    </xf>
    <xf numFmtId="3" fontId="29" fillId="49" borderId="13" xfId="0" applyNumberFormat="1" applyFont="1" applyFill="1" applyBorder="1" applyAlignment="1">
      <alignment horizontal="right" vertical="center" wrapText="1"/>
    </xf>
    <xf numFmtId="3" fontId="29" fillId="49" borderId="14" xfId="0" applyNumberFormat="1" applyFont="1" applyFill="1" applyBorder="1" applyAlignment="1">
      <alignment horizontal="right" vertical="center" wrapText="1"/>
    </xf>
    <xf numFmtId="3" fontId="29" fillId="49" borderId="15" xfId="0" applyNumberFormat="1" applyFont="1" applyFill="1" applyBorder="1"/>
    <xf numFmtId="3" fontId="29" fillId="49" borderId="13" xfId="0" applyNumberFormat="1" applyFont="1" applyFill="1" applyBorder="1"/>
    <xf numFmtId="3" fontId="29" fillId="49" borderId="14" xfId="0" applyNumberFormat="1" applyFont="1" applyFill="1" applyBorder="1"/>
    <xf numFmtId="3" fontId="26" fillId="49" borderId="15" xfId="0" applyNumberFormat="1" applyFont="1" applyFill="1" applyBorder="1"/>
    <xf numFmtId="3" fontId="26" fillId="49" borderId="13" xfId="0" applyNumberFormat="1" applyFont="1" applyFill="1" applyBorder="1"/>
    <xf numFmtId="3" fontId="26" fillId="49" borderId="14" xfId="0" applyNumberFormat="1" applyFont="1" applyFill="1" applyBorder="1"/>
    <xf numFmtId="3" fontId="25" fillId="49" borderId="15" xfId="0" applyNumberFormat="1" applyFont="1" applyFill="1" applyBorder="1"/>
    <xf numFmtId="3" fontId="25" fillId="49" borderId="13" xfId="0" applyNumberFormat="1" applyFont="1" applyFill="1" applyBorder="1"/>
    <xf numFmtId="3" fontId="25" fillId="49" borderId="14" xfId="0" applyNumberFormat="1" applyFont="1" applyFill="1" applyBorder="1"/>
    <xf numFmtId="3" fontId="25" fillId="49" borderId="15" xfId="0" applyNumberFormat="1" applyFont="1" applyFill="1" applyBorder="1" applyAlignment="1">
      <alignment vertical="center"/>
    </xf>
    <xf numFmtId="3" fontId="25" fillId="49" borderId="13" xfId="0" applyNumberFormat="1" applyFont="1" applyFill="1" applyBorder="1" applyAlignment="1">
      <alignment vertical="center"/>
    </xf>
    <xf numFmtId="3" fontId="25" fillId="49" borderId="14" xfId="0" applyNumberFormat="1" applyFont="1" applyFill="1" applyBorder="1" applyAlignment="1">
      <alignment vertical="center"/>
    </xf>
    <xf numFmtId="3" fontId="25" fillId="49" borderId="24" xfId="0" applyNumberFormat="1" applyFont="1" applyFill="1" applyBorder="1"/>
    <xf numFmtId="3" fontId="25" fillId="49" borderId="25" xfId="0" applyNumberFormat="1" applyFont="1" applyFill="1" applyBorder="1"/>
    <xf numFmtId="3" fontId="25" fillId="49" borderId="27" xfId="0" applyNumberFormat="1" applyFont="1" applyFill="1" applyBorder="1"/>
    <xf numFmtId="3" fontId="25" fillId="0" borderId="17" xfId="0" applyNumberFormat="1" applyFont="1" applyBorder="1"/>
    <xf numFmtId="3" fontId="26" fillId="0" borderId="13" xfId="0" applyNumberFormat="1" applyFont="1" applyBorder="1"/>
    <xf numFmtId="3" fontId="25" fillId="0" borderId="13" xfId="0" applyNumberFormat="1" applyFont="1" applyBorder="1"/>
    <xf numFmtId="3" fontId="25" fillId="0" borderId="25" xfId="0" applyNumberFormat="1" applyFont="1" applyBorder="1"/>
    <xf numFmtId="3" fontId="25" fillId="0" borderId="52" xfId="0" applyNumberFormat="1" applyFont="1" applyBorder="1" applyAlignment="1">
      <alignment horizontal="right" vertical="center" wrapText="1"/>
    </xf>
    <xf numFmtId="3" fontId="25" fillId="0" borderId="53" xfId="0" applyNumberFormat="1" applyFont="1" applyBorder="1"/>
    <xf numFmtId="3" fontId="26" fillId="0" borderId="15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/>
    <xf numFmtId="3" fontId="25" fillId="0" borderId="15" xfId="0" applyNumberFormat="1" applyFont="1" applyBorder="1" applyAlignment="1">
      <alignment horizontal="right" vertical="center" wrapText="1"/>
    </xf>
    <xf numFmtId="3" fontId="25" fillId="0" borderId="14" xfId="0" applyNumberFormat="1" applyFont="1" applyBorder="1"/>
    <xf numFmtId="3" fontId="25" fillId="0" borderId="15" xfId="0" applyNumberFormat="1" applyFont="1" applyBorder="1"/>
    <xf numFmtId="3" fontId="25" fillId="0" borderId="24" xfId="0" applyNumberFormat="1" applyFont="1" applyBorder="1" applyAlignment="1">
      <alignment horizontal="right" vertical="center" wrapText="1"/>
    </xf>
    <xf numFmtId="3" fontId="25" fillId="0" borderId="27" xfId="0" applyNumberFormat="1" applyFont="1" applyBorder="1"/>
    <xf numFmtId="3" fontId="25" fillId="0" borderId="73" xfId="0" applyNumberFormat="1" applyFont="1" applyBorder="1" applyAlignment="1">
      <alignment horizontal="right" vertical="center" wrapText="1"/>
    </xf>
    <xf numFmtId="3" fontId="26" fillId="0" borderId="20" xfId="0" applyNumberFormat="1" applyFont="1" applyBorder="1" applyAlignment="1">
      <alignment horizontal="right" vertical="center" wrapText="1"/>
    </xf>
    <xf numFmtId="3" fontId="25" fillId="0" borderId="20" xfId="0" applyNumberFormat="1" applyFont="1" applyBorder="1" applyAlignment="1">
      <alignment horizontal="right" vertical="center" wrapText="1"/>
    </xf>
    <xf numFmtId="3" fontId="25" fillId="0" borderId="69" xfId="0" applyNumberFormat="1" applyFont="1" applyBorder="1" applyAlignment="1">
      <alignment horizontal="right" vertical="center" wrapText="1"/>
    </xf>
    <xf numFmtId="3" fontId="27" fillId="0" borderId="13" xfId="0" applyNumberFormat="1" applyFont="1" applyBorder="1" applyAlignment="1">
      <alignment horizontal="right" wrapText="1"/>
    </xf>
    <xf numFmtId="3" fontId="34" fillId="0" borderId="13" xfId="0" applyNumberFormat="1" applyFont="1" applyBorder="1" applyAlignment="1">
      <alignment horizontal="right" wrapText="1"/>
    </xf>
    <xf numFmtId="3" fontId="31" fillId="46" borderId="104" xfId="75" applyNumberFormat="1" applyFont="1" applyFill="1" applyBorder="1"/>
    <xf numFmtId="3" fontId="50" fillId="0" borderId="66" xfId="0" applyNumberFormat="1" applyFont="1" applyBorder="1"/>
    <xf numFmtId="0" fontId="50" fillId="0" borderId="66" xfId="0" applyFont="1" applyBorder="1"/>
    <xf numFmtId="0" fontId="50" fillId="0" borderId="60" xfId="0" applyFont="1" applyBorder="1"/>
    <xf numFmtId="3" fontId="31" fillId="46" borderId="67" xfId="75" applyNumberFormat="1" applyFont="1" applyFill="1" applyBorder="1"/>
    <xf numFmtId="3" fontId="50" fillId="0" borderId="13" xfId="0" applyNumberFormat="1" applyFont="1" applyBorder="1"/>
    <xf numFmtId="0" fontId="50" fillId="0" borderId="13" xfId="0" applyFont="1" applyBorder="1"/>
    <xf numFmtId="0" fontId="50" fillId="0" borderId="14" xfId="0" applyFont="1" applyBorder="1"/>
    <xf numFmtId="3" fontId="30" fillId="46" borderId="67" xfId="75" applyNumberFormat="1" applyFont="1" applyFill="1" applyBorder="1"/>
    <xf numFmtId="0" fontId="30" fillId="46" borderId="76" xfId="75" applyFont="1" applyFill="1" applyBorder="1"/>
    <xf numFmtId="0" fontId="30" fillId="46" borderId="14" xfId="75" applyFont="1" applyFill="1" applyBorder="1"/>
    <xf numFmtId="10" fontId="30" fillId="46" borderId="108" xfId="92" applyNumberFormat="1" applyFont="1" applyFill="1" applyBorder="1" applyAlignment="1">
      <alignment horizontal="right"/>
    </xf>
    <xf numFmtId="10" fontId="30" fillId="46" borderId="112" xfId="92" applyNumberFormat="1" applyFont="1" applyFill="1" applyBorder="1" applyAlignment="1">
      <alignment horizontal="right"/>
    </xf>
    <xf numFmtId="0" fontId="30" fillId="46" borderId="27" xfId="75" applyFont="1" applyFill="1" applyBorder="1"/>
    <xf numFmtId="3" fontId="50" fillId="0" borderId="66" xfId="93" applyNumberFormat="1" applyFont="1" applyBorder="1"/>
    <xf numFmtId="3" fontId="30" fillId="46" borderId="104" xfId="75" applyNumberFormat="1" applyFont="1" applyFill="1" applyBorder="1"/>
    <xf numFmtId="0" fontId="30" fillId="46" borderId="110" xfId="75" applyFont="1" applyFill="1" applyBorder="1"/>
    <xf numFmtId="0" fontId="30" fillId="46" borderId="60" xfId="75" applyFont="1" applyFill="1" applyBorder="1"/>
    <xf numFmtId="3" fontId="50" fillId="0" borderId="13" xfId="93" applyNumberFormat="1" applyFont="1" applyBorder="1"/>
    <xf numFmtId="3" fontId="30" fillId="46" borderId="108" xfId="75" applyNumberFormat="1" applyFont="1" applyFill="1" applyBorder="1"/>
    <xf numFmtId="0" fontId="30" fillId="46" borderId="112" xfId="75" applyFont="1" applyFill="1" applyBorder="1"/>
    <xf numFmtId="3" fontId="50" fillId="0" borderId="13" xfId="0" applyNumberFormat="1" applyFont="1" applyBorder="1" applyAlignment="1">
      <alignment horizontal="right"/>
    </xf>
    <xf numFmtId="0" fontId="30" fillId="0" borderId="60" xfId="75" applyFont="1" applyBorder="1"/>
    <xf numFmtId="3" fontId="31" fillId="0" borderId="13" xfId="75" applyNumberFormat="1" applyFont="1" applyBorder="1"/>
    <xf numFmtId="3" fontId="30" fillId="0" borderId="13" xfId="75" applyNumberFormat="1" applyFont="1" applyBorder="1" applyAlignment="1">
      <alignment horizontal="right"/>
    </xf>
    <xf numFmtId="0" fontId="30" fillId="0" borderId="19" xfId="75" applyFont="1" applyBorder="1"/>
    <xf numFmtId="0" fontId="30" fillId="0" borderId="14" xfId="75" applyFont="1" applyBorder="1"/>
    <xf numFmtId="10" fontId="30" fillId="0" borderId="25" xfId="92" applyNumberFormat="1" applyFont="1" applyFill="1" applyBorder="1" applyAlignment="1">
      <alignment horizontal="right"/>
    </xf>
    <xf numFmtId="3" fontId="30" fillId="0" borderId="25" xfId="75" applyNumberFormat="1" applyFont="1" applyBorder="1" applyAlignment="1">
      <alignment horizontal="right"/>
    </xf>
    <xf numFmtId="0" fontId="30" fillId="0" borderId="26" xfId="75" applyFont="1" applyBorder="1"/>
    <xf numFmtId="0" fontId="30" fillId="0" borderId="27" xfId="75" applyFont="1" applyBorder="1"/>
    <xf numFmtId="3" fontId="31" fillId="0" borderId="110" xfId="75" applyNumberFormat="1" applyFont="1" applyBorder="1"/>
    <xf numFmtId="3" fontId="31" fillId="0" borderId="76" xfId="75" applyNumberFormat="1" applyFont="1" applyBorder="1"/>
    <xf numFmtId="3" fontId="30" fillId="0" borderId="77" xfId="75" applyNumberFormat="1" applyFont="1" applyBorder="1" applyAlignment="1">
      <alignment horizontal="right"/>
    </xf>
    <xf numFmtId="3" fontId="30" fillId="0" borderId="67" xfId="75" applyNumberFormat="1" applyFont="1" applyBorder="1" applyAlignment="1">
      <alignment horizontal="right"/>
    </xf>
    <xf numFmtId="0" fontId="30" fillId="0" borderId="76" xfId="75" applyFont="1" applyBorder="1"/>
    <xf numFmtId="10" fontId="30" fillId="46" borderId="66" xfId="92" applyNumberFormat="1" applyFont="1" applyFill="1" applyBorder="1" applyAlignment="1">
      <alignment horizontal="right"/>
    </xf>
    <xf numFmtId="3" fontId="31" fillId="46" borderId="13" xfId="92" applyNumberFormat="1" applyFont="1" applyFill="1" applyBorder="1" applyAlignment="1">
      <alignment horizontal="right"/>
    </xf>
    <xf numFmtId="3" fontId="30" fillId="0" borderId="13" xfId="0" applyNumberFormat="1" applyFont="1" applyBorder="1"/>
    <xf numFmtId="10" fontId="30" fillId="46" borderId="13" xfId="92" applyNumberFormat="1" applyFont="1" applyFill="1" applyBorder="1" applyAlignment="1">
      <alignment horizontal="right"/>
    </xf>
    <xf numFmtId="10" fontId="30" fillId="46" borderId="19" xfId="92" applyNumberFormat="1" applyFont="1" applyFill="1" applyBorder="1" applyAlignment="1">
      <alignment horizontal="right"/>
    </xf>
    <xf numFmtId="0" fontId="31" fillId="46" borderId="13" xfId="92" applyNumberFormat="1" applyFont="1" applyFill="1" applyBorder="1" applyAlignment="1">
      <alignment horizontal="right"/>
    </xf>
    <xf numFmtId="0" fontId="30" fillId="46" borderId="13" xfId="92" applyNumberFormat="1" applyFont="1" applyFill="1" applyBorder="1" applyAlignment="1">
      <alignment horizontal="right"/>
    </xf>
    <xf numFmtId="10" fontId="31" fillId="46" borderId="25" xfId="92" applyNumberFormat="1" applyFont="1" applyFill="1" applyBorder="1" applyAlignment="1">
      <alignment horizontal="right"/>
    </xf>
    <xf numFmtId="10" fontId="30" fillId="46" borderId="25" xfId="92" applyNumberFormat="1" applyFont="1" applyFill="1" applyBorder="1" applyAlignment="1">
      <alignment horizontal="right"/>
    </xf>
    <xf numFmtId="10" fontId="30" fillId="46" borderId="26" xfId="92" applyNumberFormat="1" applyFont="1" applyFill="1" applyBorder="1" applyAlignment="1">
      <alignment horizontal="right"/>
    </xf>
    <xf numFmtId="3" fontId="31" fillId="46" borderId="110" xfId="75" applyNumberFormat="1" applyFont="1" applyFill="1" applyBorder="1"/>
    <xf numFmtId="0" fontId="30" fillId="46" borderId="66" xfId="75" applyFont="1" applyFill="1" applyBorder="1"/>
    <xf numFmtId="3" fontId="30" fillId="46" borderId="111" xfId="75" applyNumberFormat="1" applyFont="1" applyFill="1" applyBorder="1"/>
    <xf numFmtId="3" fontId="30" fillId="46" borderId="79" xfId="75" applyNumberFormat="1" applyFont="1" applyFill="1" applyBorder="1"/>
    <xf numFmtId="10" fontId="31" fillId="46" borderId="108" xfId="92" applyNumberFormat="1" applyFont="1" applyFill="1" applyBorder="1"/>
    <xf numFmtId="3" fontId="50" fillId="0" borderId="66" xfId="0" applyNumberFormat="1" applyFont="1" applyBorder="1" applyAlignment="1">
      <alignment horizontal="right"/>
    </xf>
    <xf numFmtId="3" fontId="30" fillId="46" borderId="104" xfId="75" applyNumberFormat="1" applyFont="1" applyFill="1" applyBorder="1" applyAlignment="1">
      <alignment horizontal="right"/>
    </xf>
    <xf numFmtId="0" fontId="30" fillId="46" borderId="104" xfId="75" applyFont="1" applyFill="1" applyBorder="1" applyAlignment="1">
      <alignment horizontal="right"/>
    </xf>
    <xf numFmtId="3" fontId="30" fillId="46" borderId="67" xfId="75" applyNumberFormat="1" applyFont="1" applyFill="1" applyBorder="1" applyAlignment="1">
      <alignment horizontal="right"/>
    </xf>
    <xf numFmtId="0" fontId="30" fillId="46" borderId="67" xfId="75" applyFont="1" applyFill="1" applyBorder="1" applyAlignment="1">
      <alignment horizontal="right"/>
    </xf>
    <xf numFmtId="3" fontId="30" fillId="46" borderId="108" xfId="75" applyNumberFormat="1" applyFont="1" applyFill="1" applyBorder="1" applyAlignment="1">
      <alignment horizontal="right"/>
    </xf>
    <xf numFmtId="0" fontId="30" fillId="46" borderId="108" xfId="75" applyFont="1" applyFill="1" applyBorder="1" applyAlignment="1">
      <alignment horizontal="right"/>
    </xf>
    <xf numFmtId="0" fontId="50" fillId="0" borderId="13" xfId="0" applyFont="1" applyBorder="1" applyAlignment="1">
      <alignment horizontal="right"/>
    </xf>
    <xf numFmtId="3" fontId="31" fillId="0" borderId="104" xfId="75" applyNumberFormat="1" applyFont="1" applyBorder="1"/>
    <xf numFmtId="3" fontId="30" fillId="0" borderId="104" xfId="75" applyNumberFormat="1" applyFont="1" applyBorder="1" applyAlignment="1">
      <alignment horizontal="right"/>
    </xf>
    <xf numFmtId="0" fontId="30" fillId="0" borderId="110" xfId="75" applyFont="1" applyBorder="1"/>
    <xf numFmtId="3" fontId="31" fillId="0" borderId="67" xfId="75" applyNumberFormat="1" applyFont="1" applyBorder="1"/>
    <xf numFmtId="3" fontId="31" fillId="0" borderId="78" xfId="75" applyNumberFormat="1" applyFont="1" applyBorder="1"/>
    <xf numFmtId="3" fontId="30" fillId="0" borderId="78" xfId="75" applyNumberFormat="1" applyFont="1" applyBorder="1" applyAlignment="1">
      <alignment horizontal="right"/>
    </xf>
    <xf numFmtId="0" fontId="30" fillId="0" borderId="116" xfId="75" applyFont="1" applyBorder="1"/>
    <xf numFmtId="10" fontId="31" fillId="0" borderId="25" xfId="92" applyNumberFormat="1" applyFont="1" applyFill="1" applyBorder="1"/>
    <xf numFmtId="3" fontId="31" fillId="46" borderId="81" xfId="75" applyNumberFormat="1" applyFont="1" applyFill="1" applyBorder="1"/>
    <xf numFmtId="3" fontId="31" fillId="46" borderId="20" xfId="75" applyNumberFormat="1" applyFont="1" applyFill="1" applyBorder="1"/>
    <xf numFmtId="3" fontId="30" fillId="46" borderId="13" xfId="75" applyNumberFormat="1" applyFont="1" applyFill="1" applyBorder="1" applyAlignment="1">
      <alignment horizontal="right"/>
    </xf>
    <xf numFmtId="0" fontId="30" fillId="46" borderId="13" xfId="75" applyFont="1" applyFill="1" applyBorder="1" applyAlignment="1">
      <alignment horizontal="right"/>
    </xf>
    <xf numFmtId="0" fontId="30" fillId="46" borderId="19" xfId="75" applyFont="1" applyFill="1" applyBorder="1"/>
    <xf numFmtId="10" fontId="31" fillId="46" borderId="69" xfId="92" applyNumberFormat="1" applyFont="1" applyFill="1" applyBorder="1"/>
    <xf numFmtId="0" fontId="30" fillId="46" borderId="25" xfId="75" applyFont="1" applyFill="1" applyBorder="1" applyAlignment="1">
      <alignment horizontal="right"/>
    </xf>
    <xf numFmtId="3" fontId="30" fillId="46" borderId="25" xfId="75" applyNumberFormat="1" applyFont="1" applyFill="1" applyBorder="1" applyAlignment="1">
      <alignment horizontal="right"/>
    </xf>
    <xf numFmtId="0" fontId="30" fillId="46" borderId="26" xfId="75" applyFont="1" applyFill="1" applyBorder="1"/>
    <xf numFmtId="3" fontId="30" fillId="46" borderId="66" xfId="75" applyNumberFormat="1" applyFont="1" applyFill="1" applyBorder="1" applyAlignment="1">
      <alignment horizontal="right"/>
    </xf>
    <xf numFmtId="0" fontId="30" fillId="46" borderId="66" xfId="75" applyFont="1" applyFill="1" applyBorder="1" applyAlignment="1">
      <alignment horizontal="right"/>
    </xf>
    <xf numFmtId="0" fontId="30" fillId="46" borderId="83" xfId="75" applyFont="1" applyFill="1" applyBorder="1"/>
    <xf numFmtId="1" fontId="31" fillId="46" borderId="13" xfId="92" applyNumberFormat="1" applyFont="1" applyFill="1" applyBorder="1"/>
    <xf numFmtId="10" fontId="31" fillId="46" borderId="25" xfId="92" applyNumberFormat="1" applyFont="1" applyFill="1" applyBorder="1"/>
    <xf numFmtId="3" fontId="31" fillId="46" borderId="73" xfId="75" applyNumberFormat="1" applyFont="1" applyFill="1" applyBorder="1"/>
    <xf numFmtId="0" fontId="30" fillId="46" borderId="13" xfId="75" applyFont="1" applyFill="1" applyBorder="1"/>
    <xf numFmtId="10" fontId="30" fillId="46" borderId="69" xfId="92" applyNumberFormat="1" applyFont="1" applyFill="1" applyBorder="1" applyAlignment="1">
      <alignment horizontal="right"/>
    </xf>
    <xf numFmtId="3" fontId="31" fillId="0" borderId="81" xfId="75" quotePrefix="1" applyNumberFormat="1" applyFont="1" applyBorder="1"/>
    <xf numFmtId="0" fontId="30" fillId="46" borderId="0" xfId="75" applyFont="1" applyFill="1"/>
    <xf numFmtId="3" fontId="31" fillId="0" borderId="83" xfId="75" quotePrefix="1" applyNumberFormat="1" applyFont="1" applyBorder="1"/>
    <xf numFmtId="3" fontId="31" fillId="0" borderId="20" xfId="75" quotePrefix="1" applyNumberFormat="1" applyFont="1" applyBorder="1"/>
    <xf numFmtId="3" fontId="31" fillId="46" borderId="20" xfId="75" quotePrefix="1" applyNumberFormat="1" applyFont="1" applyFill="1" applyBorder="1"/>
    <xf numFmtId="10" fontId="31" fillId="46" borderId="69" xfId="75" quotePrefix="1" applyNumberFormat="1" applyFont="1" applyFill="1" applyBorder="1"/>
    <xf numFmtId="10" fontId="30" fillId="46" borderId="108" xfId="75" applyNumberFormat="1" applyFont="1" applyFill="1" applyBorder="1" applyAlignment="1">
      <alignment horizontal="right"/>
    </xf>
    <xf numFmtId="10" fontId="31" fillId="46" borderId="108" xfId="75" applyNumberFormat="1" applyFont="1" applyFill="1" applyBorder="1"/>
    <xf numFmtId="1" fontId="30" fillId="46" borderId="13" xfId="75" applyNumberFormat="1" applyFont="1" applyFill="1" applyBorder="1" applyAlignment="1">
      <alignment horizontal="right"/>
    </xf>
    <xf numFmtId="1" fontId="30" fillId="46" borderId="13" xfId="92" applyNumberFormat="1" applyFont="1" applyFill="1" applyBorder="1"/>
    <xf numFmtId="0" fontId="25" fillId="49" borderId="14" xfId="0" applyFont="1" applyFill="1" applyBorder="1"/>
    <xf numFmtId="0" fontId="26" fillId="49" borderId="14" xfId="0" applyFont="1" applyFill="1" applyBorder="1"/>
    <xf numFmtId="0" fontId="25" fillId="49" borderId="13" xfId="0" applyFont="1" applyFill="1" applyBorder="1"/>
    <xf numFmtId="0" fontId="26" fillId="49" borderId="13" xfId="0" applyFont="1" applyFill="1" applyBorder="1"/>
    <xf numFmtId="10" fontId="25" fillId="0" borderId="25" xfId="92" applyNumberFormat="1" applyFont="1" applyFill="1" applyBorder="1"/>
    <xf numFmtId="3" fontId="26" fillId="0" borderId="17" xfId="75" applyNumberFormat="1" applyFont="1" applyBorder="1" applyAlignment="1">
      <alignment horizontal="right"/>
    </xf>
    <xf numFmtId="0" fontId="26" fillId="0" borderId="53" xfId="75" applyFont="1" applyBorder="1"/>
    <xf numFmtId="10" fontId="25" fillId="0" borderId="13" xfId="75" applyNumberFormat="1" applyFont="1" applyBorder="1"/>
    <xf numFmtId="0" fontId="25" fillId="0" borderId="75" xfId="75" applyFont="1" applyBorder="1" applyAlignment="1">
      <alignment horizontal="left"/>
    </xf>
    <xf numFmtId="10" fontId="25" fillId="0" borderId="66" xfId="75" applyNumberFormat="1" applyFont="1" applyBorder="1"/>
    <xf numFmtId="0" fontId="25" fillId="0" borderId="15" xfId="75" applyFont="1" applyBorder="1" applyAlignment="1">
      <alignment horizontal="left"/>
    </xf>
    <xf numFmtId="0" fontId="25" fillId="0" borderId="24" xfId="75" applyFont="1" applyBorder="1" applyAlignment="1">
      <alignment horizontal="left"/>
    </xf>
    <xf numFmtId="0" fontId="25" fillId="0" borderId="13" xfId="75" applyFont="1" applyBorder="1"/>
    <xf numFmtId="0" fontId="26" fillId="0" borderId="13" xfId="75" applyFont="1" applyBorder="1" applyAlignment="1">
      <alignment horizontal="right"/>
    </xf>
    <xf numFmtId="0" fontId="25" fillId="0" borderId="63" xfId="75" applyFont="1" applyBorder="1"/>
    <xf numFmtId="0" fontId="25" fillId="0" borderId="52" xfId="75" applyFont="1" applyBorder="1" applyAlignment="1">
      <alignment horizontal="left"/>
    </xf>
    <xf numFmtId="0" fontId="25" fillId="0" borderId="17" xfId="75" applyFont="1" applyBorder="1"/>
    <xf numFmtId="0" fontId="26" fillId="0" borderId="17" xfId="75" applyFont="1" applyBorder="1"/>
    <xf numFmtId="0" fontId="26" fillId="0" borderId="17" xfId="75" applyFont="1" applyBorder="1" applyAlignment="1">
      <alignment horizontal="right"/>
    </xf>
    <xf numFmtId="10" fontId="25" fillId="0" borderId="25" xfId="92" applyNumberFormat="1" applyFont="1" applyFill="1" applyBorder="1" applyAlignment="1">
      <alignment horizontal="right"/>
    </xf>
    <xf numFmtId="0" fontId="26" fillId="46" borderId="128" xfId="75" applyFont="1" applyFill="1" applyBorder="1" applyAlignment="1">
      <alignment horizontal="left"/>
    </xf>
    <xf numFmtId="10" fontId="30" fillId="46" borderId="78" xfId="92" applyNumberFormat="1" applyFont="1" applyFill="1" applyBorder="1" applyAlignment="1">
      <alignment horizontal="right"/>
    </xf>
    <xf numFmtId="3" fontId="30" fillId="46" borderId="78" xfId="75" applyNumberFormat="1" applyFont="1" applyFill="1" applyBorder="1"/>
    <xf numFmtId="10" fontId="30" fillId="46" borderId="78" xfId="75" applyNumberFormat="1" applyFont="1" applyFill="1" applyBorder="1"/>
    <xf numFmtId="0" fontId="30" fillId="46" borderId="116" xfId="75" applyFont="1" applyFill="1" applyBorder="1"/>
    <xf numFmtId="0" fontId="30" fillId="46" borderId="59" xfId="75" applyFont="1" applyFill="1" applyBorder="1"/>
    <xf numFmtId="0" fontId="26" fillId="46" borderId="129" xfId="75" applyFont="1" applyFill="1" applyBorder="1" applyAlignment="1">
      <alignment horizontal="left"/>
    </xf>
    <xf numFmtId="3" fontId="31" fillId="46" borderId="79" xfId="75" applyNumberFormat="1" applyFont="1" applyFill="1" applyBorder="1"/>
    <xf numFmtId="3" fontId="50" fillId="0" borderId="17" xfId="0" applyNumberFormat="1" applyFont="1" applyBorder="1"/>
    <xf numFmtId="0" fontId="30" fillId="46" borderId="109" xfId="75" applyFont="1" applyFill="1" applyBorder="1"/>
    <xf numFmtId="0" fontId="30" fillId="46" borderId="53" xfId="75" applyFont="1" applyFill="1" applyBorder="1"/>
    <xf numFmtId="3" fontId="30" fillId="46" borderId="13" xfId="75" applyNumberFormat="1" applyFont="1" applyFill="1" applyBorder="1"/>
    <xf numFmtId="10" fontId="30" fillId="46" borderId="13" xfId="75" applyNumberFormat="1" applyFont="1" applyFill="1" applyBorder="1"/>
    <xf numFmtId="0" fontId="26" fillId="46" borderId="75" xfId="75" applyFont="1" applyFill="1" applyBorder="1"/>
    <xf numFmtId="3" fontId="30" fillId="46" borderId="66" xfId="75" applyNumberFormat="1" applyFont="1" applyFill="1" applyBorder="1"/>
    <xf numFmtId="3" fontId="30" fillId="46" borderId="25" xfId="75" applyNumberFormat="1" applyFont="1" applyFill="1" applyBorder="1"/>
    <xf numFmtId="10" fontId="30" fillId="46" borderId="25" xfId="75" applyNumberFormat="1" applyFont="1" applyFill="1" applyBorder="1"/>
    <xf numFmtId="0" fontId="30" fillId="46" borderId="25" xfId="75" applyFont="1" applyFill="1" applyBorder="1"/>
    <xf numFmtId="0" fontId="30" fillId="46" borderId="66" xfId="92" applyNumberFormat="1" applyFont="1" applyFill="1" applyBorder="1" applyAlignment="1">
      <alignment horizontal="right"/>
    </xf>
    <xf numFmtId="0" fontId="31" fillId="46" borderId="69" xfId="92" applyNumberFormat="1" applyFont="1" applyFill="1" applyBorder="1"/>
    <xf numFmtId="0" fontId="25" fillId="0" borderId="75" xfId="77" applyFont="1" applyBorder="1" applyAlignment="1">
      <alignment wrapText="1"/>
    </xf>
    <xf numFmtId="3" fontId="25" fillId="0" borderId="66" xfId="77" applyNumberFormat="1" applyFont="1" applyBorder="1"/>
    <xf numFmtId="0" fontId="25" fillId="0" borderId="24" xfId="77" applyFont="1" applyBorder="1" applyAlignment="1">
      <alignment wrapText="1"/>
    </xf>
    <xf numFmtId="3" fontId="25" fillId="0" borderId="25" xfId="77" applyNumberFormat="1" applyFont="1" applyBorder="1"/>
    <xf numFmtId="3" fontId="25" fillId="0" borderId="27" xfId="77" applyNumberFormat="1" applyFont="1" applyBorder="1"/>
    <xf numFmtId="0" fontId="39" fillId="49" borderId="17" xfId="78" applyFont="1" applyFill="1" applyBorder="1"/>
    <xf numFmtId="0" fontId="39" fillId="49" borderId="13" xfId="78" applyFont="1" applyFill="1" applyBorder="1"/>
    <xf numFmtId="0" fontId="45" fillId="49" borderId="13" xfId="78" applyFont="1" applyFill="1" applyBorder="1"/>
    <xf numFmtId="0" fontId="40" fillId="49" borderId="13" xfId="78" applyFont="1" applyFill="1" applyBorder="1"/>
    <xf numFmtId="0" fontId="46" fillId="49" borderId="13" xfId="78" applyFont="1" applyFill="1" applyBorder="1"/>
    <xf numFmtId="0" fontId="46" fillId="49" borderId="58" xfId="78" applyFont="1" applyFill="1" applyBorder="1"/>
    <xf numFmtId="0" fontId="46" fillId="49" borderId="55" xfId="78" applyFont="1" applyFill="1" applyBorder="1"/>
    <xf numFmtId="0" fontId="40" fillId="49" borderId="17" xfId="78" applyFont="1" applyFill="1" applyBorder="1"/>
    <xf numFmtId="0" fontId="25" fillId="49" borderId="55" xfId="0" applyFont="1" applyFill="1" applyBorder="1"/>
    <xf numFmtId="3" fontId="26" fillId="0" borderId="58" xfId="75" applyNumberFormat="1" applyFont="1" applyBorder="1" applyAlignment="1">
      <alignment horizontal="right"/>
    </xf>
    <xf numFmtId="10" fontId="25" fillId="0" borderId="58" xfId="75" applyNumberFormat="1" applyFont="1" applyBorder="1"/>
    <xf numFmtId="165" fontId="25" fillId="0" borderId="13" xfId="101" applyNumberFormat="1" applyFont="1" applyFill="1" applyBorder="1"/>
    <xf numFmtId="1" fontId="25" fillId="0" borderId="13" xfId="75" applyNumberFormat="1" applyFont="1" applyBorder="1"/>
    <xf numFmtId="0" fontId="25" fillId="0" borderId="130" xfId="75" applyFont="1" applyBorder="1" applyAlignment="1">
      <alignment horizontal="left"/>
    </xf>
    <xf numFmtId="0" fontId="25" fillId="0" borderId="131" xfId="75" applyFont="1" applyBorder="1" applyAlignment="1">
      <alignment horizontal="left"/>
    </xf>
    <xf numFmtId="0" fontId="25" fillId="0" borderId="132" xfId="75" applyFont="1" applyBorder="1" applyAlignment="1">
      <alignment horizontal="left"/>
    </xf>
    <xf numFmtId="3" fontId="25" fillId="0" borderId="75" xfId="75" applyNumberFormat="1" applyFont="1" applyBorder="1"/>
    <xf numFmtId="3" fontId="25" fillId="0" borderId="15" xfId="75" applyNumberFormat="1" applyFont="1" applyBorder="1"/>
    <xf numFmtId="3" fontId="25" fillId="0" borderId="24" xfId="75" applyNumberFormat="1" applyFont="1" applyBorder="1"/>
    <xf numFmtId="1" fontId="30" fillId="46" borderId="66" xfId="75" applyNumberFormat="1" applyFont="1" applyFill="1" applyBorder="1"/>
    <xf numFmtId="3" fontId="30" fillId="46" borderId="78" xfId="75" applyNumberFormat="1" applyFont="1" applyFill="1" applyBorder="1" applyAlignment="1">
      <alignment horizontal="right"/>
    </xf>
    <xf numFmtId="3" fontId="50" fillId="0" borderId="17" xfId="0" applyNumberFormat="1" applyFont="1" applyBorder="1" applyAlignment="1">
      <alignment horizontal="right"/>
    </xf>
    <xf numFmtId="3" fontId="30" fillId="46" borderId="79" xfId="75" applyNumberFormat="1" applyFont="1" applyFill="1" applyBorder="1" applyAlignment="1">
      <alignment horizontal="right"/>
    </xf>
    <xf numFmtId="0" fontId="30" fillId="46" borderId="79" xfId="75" applyFont="1" applyFill="1" applyBorder="1" applyAlignment="1">
      <alignment horizontal="right"/>
    </xf>
    <xf numFmtId="0" fontId="26" fillId="46" borderId="75" xfId="75" applyFont="1" applyFill="1" applyBorder="1" applyAlignment="1">
      <alignment horizontal="left"/>
    </xf>
    <xf numFmtId="0" fontId="52" fillId="46" borderId="24" xfId="75" applyFont="1" applyFill="1" applyBorder="1" applyAlignment="1">
      <alignment horizontal="left"/>
    </xf>
    <xf numFmtId="1" fontId="30" fillId="46" borderId="13" xfId="92" applyNumberFormat="1" applyFont="1" applyFill="1" applyBorder="1" applyAlignment="1">
      <alignment horizontal="right"/>
    </xf>
    <xf numFmtId="0" fontId="31" fillId="46" borderId="66" xfId="92" applyNumberFormat="1" applyFont="1" applyFill="1" applyBorder="1" applyAlignment="1">
      <alignment horizontal="right"/>
    </xf>
    <xf numFmtId="10" fontId="31" fillId="0" borderId="69" xfId="75" quotePrefix="1" applyNumberFormat="1" applyFont="1" applyBorder="1"/>
    <xf numFmtId="0" fontId="26" fillId="0" borderId="55" xfId="0" applyFont="1" applyBorder="1"/>
    <xf numFmtId="0" fontId="27" fillId="0" borderId="14" xfId="0" applyFont="1" applyBorder="1"/>
    <xf numFmtId="0" fontId="25" fillId="0" borderId="54" xfId="77" applyFont="1" applyBorder="1" applyAlignment="1">
      <alignment wrapText="1"/>
    </xf>
    <xf numFmtId="3" fontId="25" fillId="0" borderId="55" xfId="77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6" fillId="0" borderId="75" xfId="77" applyFont="1" applyBorder="1" applyAlignment="1">
      <alignment wrapText="1"/>
    </xf>
    <xf numFmtId="3" fontId="26" fillId="0" borderId="66" xfId="77" applyNumberFormat="1" applyFont="1" applyBorder="1"/>
    <xf numFmtId="0" fontId="38" fillId="0" borderId="24" xfId="77" applyFont="1" applyBorder="1" applyAlignment="1">
      <alignment wrapText="1"/>
    </xf>
    <xf numFmtId="3" fontId="41" fillId="46" borderId="14" xfId="77" applyNumberFormat="1" applyFont="1" applyFill="1" applyBorder="1"/>
    <xf numFmtId="0" fontId="25" fillId="0" borderId="52" xfId="77" applyFont="1" applyBorder="1" applyAlignment="1">
      <alignment wrapText="1"/>
    </xf>
    <xf numFmtId="3" fontId="25" fillId="0" borderId="17" xfId="77" applyNumberFormat="1" applyFont="1" applyBorder="1"/>
    <xf numFmtId="3" fontId="41" fillId="46" borderId="53" xfId="77" applyNumberFormat="1" applyFont="1" applyFill="1" applyBorder="1"/>
    <xf numFmtId="3" fontId="37" fillId="46" borderId="56" xfId="77" applyNumberFormat="1" applyFont="1" applyFill="1" applyBorder="1" applyAlignment="1">
      <alignment horizontal="center" vertical="center"/>
    </xf>
    <xf numFmtId="0" fontId="26" fillId="0" borderId="126" xfId="0" applyFont="1" applyBorder="1" applyAlignment="1">
      <alignment vertical="top" wrapText="1"/>
    </xf>
    <xf numFmtId="3" fontId="26" fillId="0" borderId="76" xfId="0" applyNumberFormat="1" applyFont="1" applyBorder="1" applyAlignment="1">
      <alignment horizontal="right"/>
    </xf>
    <xf numFmtId="0" fontId="26" fillId="0" borderId="126" xfId="0" applyFont="1" applyBorder="1" applyAlignment="1">
      <alignment horizontal="left" vertical="center" wrapText="1"/>
    </xf>
    <xf numFmtId="0" fontId="25" fillId="0" borderId="102" xfId="77" applyFont="1" applyBorder="1" applyAlignment="1">
      <alignment horizontal="center" wrapText="1"/>
    </xf>
    <xf numFmtId="3" fontId="25" fillId="0" borderId="114" xfId="77" applyNumberFormat="1" applyFont="1" applyBorder="1" applyAlignment="1">
      <alignment horizontal="center"/>
    </xf>
    <xf numFmtId="0" fontId="25" fillId="0" borderId="92" xfId="0" applyFont="1" applyBorder="1" applyAlignment="1">
      <alignment horizontal="center"/>
    </xf>
    <xf numFmtId="3" fontId="25" fillId="0" borderId="121" xfId="77" applyNumberFormat="1" applyFont="1" applyBorder="1" applyAlignment="1">
      <alignment horizontal="center"/>
    </xf>
    <xf numFmtId="0" fontId="38" fillId="0" borderId="0" xfId="77" applyFont="1" applyAlignment="1">
      <alignment wrapText="1"/>
    </xf>
    <xf numFmtId="3" fontId="25" fillId="0" borderId="56" xfId="77" applyNumberFormat="1" applyFont="1" applyBorder="1" applyAlignment="1">
      <alignment horizontal="center"/>
    </xf>
    <xf numFmtId="0" fontId="26" fillId="0" borderId="25" xfId="0" applyFont="1" applyBorder="1"/>
    <xf numFmtId="0" fontId="41" fillId="0" borderId="0" xfId="0" applyFont="1"/>
    <xf numFmtId="0" fontId="57" fillId="0" borderId="54" xfId="0" applyFont="1" applyBorder="1" applyAlignment="1">
      <alignment wrapText="1"/>
    </xf>
    <xf numFmtId="0" fontId="57" fillId="0" borderId="55" xfId="0" applyFont="1" applyBorder="1" applyAlignment="1">
      <alignment wrapText="1"/>
    </xf>
    <xf numFmtId="0" fontId="57" fillId="0" borderId="56" xfId="0" applyFont="1" applyBorder="1" applyAlignment="1">
      <alignment horizontal="center" wrapText="1"/>
    </xf>
    <xf numFmtId="0" fontId="58" fillId="0" borderId="52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9" fillId="0" borderId="15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8" fillId="0" borderId="14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60" fillId="0" borderId="13" xfId="0" applyFont="1" applyBorder="1" applyAlignment="1">
      <alignment horizontal="center" wrapText="1"/>
    </xf>
    <xf numFmtId="0" fontId="60" fillId="0" borderId="14" xfId="0" applyFont="1" applyBorder="1"/>
    <xf numFmtId="0" fontId="60" fillId="0" borderId="13" xfId="0" applyFont="1" applyBorder="1"/>
    <xf numFmtId="0" fontId="57" fillId="0" borderId="24" xfId="0" applyFont="1" applyBorder="1" applyAlignment="1">
      <alignment wrapText="1"/>
    </xf>
    <xf numFmtId="0" fontId="60" fillId="0" borderId="25" xfId="0" applyFont="1" applyBorder="1" applyAlignment="1">
      <alignment wrapText="1"/>
    </xf>
    <xf numFmtId="0" fontId="60" fillId="0" borderId="25" xfId="0" applyFont="1" applyBorder="1"/>
    <xf numFmtId="0" fontId="60" fillId="0" borderId="27" xfId="0" applyFont="1" applyBorder="1"/>
    <xf numFmtId="0" fontId="57" fillId="0" borderId="13" xfId="0" applyFont="1" applyBorder="1" applyAlignment="1">
      <alignment wrapText="1"/>
    </xf>
    <xf numFmtId="0" fontId="57" fillId="0" borderId="13" xfId="0" applyFont="1" applyBorder="1" applyAlignment="1">
      <alignment horizontal="center" wrapText="1"/>
    </xf>
    <xf numFmtId="0" fontId="59" fillId="0" borderId="13" xfId="0" applyFont="1" applyBorder="1" applyAlignment="1">
      <alignment wrapText="1"/>
    </xf>
    <xf numFmtId="0" fontId="57" fillId="0" borderId="13" xfId="0" applyFont="1" applyBorder="1"/>
    <xf numFmtId="0" fontId="59" fillId="0" borderId="14" xfId="0" applyFont="1" applyBorder="1" applyAlignment="1">
      <alignment wrapText="1"/>
    </xf>
    <xf numFmtId="0" fontId="57" fillId="0" borderId="14" xfId="0" applyFont="1" applyBorder="1"/>
    <xf numFmtId="0" fontId="57" fillId="0" borderId="25" xfId="0" applyFont="1" applyBorder="1" applyAlignment="1">
      <alignment wrapText="1"/>
    </xf>
    <xf numFmtId="0" fontId="57" fillId="0" borderId="25" xfId="0" applyFont="1" applyBorder="1"/>
    <xf numFmtId="0" fontId="57" fillId="0" borderId="27" xfId="0" applyFont="1" applyBorder="1"/>
    <xf numFmtId="0" fontId="59" fillId="0" borderId="5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53" xfId="0" applyFont="1" applyBorder="1" applyAlignment="1">
      <alignment horizontal="center"/>
    </xf>
    <xf numFmtId="3" fontId="26" fillId="0" borderId="59" xfId="75" applyNumberFormat="1" applyFont="1" applyBorder="1"/>
    <xf numFmtId="3" fontId="26" fillId="0" borderId="53" xfId="75" applyNumberFormat="1" applyFont="1" applyBorder="1"/>
    <xf numFmtId="10" fontId="25" fillId="0" borderId="17" xfId="75" applyNumberFormat="1" applyFont="1" applyBorder="1"/>
    <xf numFmtId="0" fontId="25" fillId="0" borderId="66" xfId="75" applyFont="1" applyBorder="1"/>
    <xf numFmtId="0" fontId="26" fillId="0" borderId="52" xfId="75" applyFont="1" applyBorder="1" applyAlignment="1">
      <alignment horizontal="left"/>
    </xf>
    <xf numFmtId="3" fontId="31" fillId="0" borderId="17" xfId="75" applyNumberFormat="1" applyFont="1" applyBorder="1"/>
    <xf numFmtId="3" fontId="30" fillId="0" borderId="17" xfId="75" applyNumberFormat="1" applyFont="1" applyBorder="1" applyAlignment="1">
      <alignment horizontal="right"/>
    </xf>
    <xf numFmtId="0" fontId="30" fillId="0" borderId="18" xfId="75" applyFont="1" applyBorder="1"/>
    <xf numFmtId="0" fontId="30" fillId="0" borderId="53" xfId="75" applyFont="1" applyBorder="1"/>
    <xf numFmtId="10" fontId="30" fillId="46" borderId="116" xfId="92" applyNumberFormat="1" applyFont="1" applyFill="1" applyBorder="1" applyAlignment="1">
      <alignment horizontal="right"/>
    </xf>
    <xf numFmtId="0" fontId="30" fillId="0" borderId="59" xfId="75" applyFont="1" applyBorder="1"/>
    <xf numFmtId="1" fontId="31" fillId="46" borderId="17" xfId="92" applyNumberFormat="1" applyFont="1" applyFill="1" applyBorder="1" applyAlignment="1">
      <alignment horizontal="right"/>
    </xf>
    <xf numFmtId="3" fontId="30" fillId="0" borderId="17" xfId="0" applyNumberFormat="1" applyFont="1" applyBorder="1"/>
    <xf numFmtId="10" fontId="30" fillId="46" borderId="17" xfId="92" applyNumberFormat="1" applyFont="1" applyFill="1" applyBorder="1" applyAlignment="1">
      <alignment horizontal="right"/>
    </xf>
    <xf numFmtId="10" fontId="30" fillId="46" borderId="18" xfId="92" applyNumberFormat="1" applyFont="1" applyFill="1" applyBorder="1" applyAlignment="1">
      <alignment horizontal="right"/>
    </xf>
    <xf numFmtId="0" fontId="26" fillId="46" borderId="135" xfId="75" applyFont="1" applyFill="1" applyBorder="1" applyAlignment="1">
      <alignment horizontal="left"/>
    </xf>
    <xf numFmtId="0" fontId="26" fillId="46" borderId="136" xfId="75" applyFont="1" applyFill="1" applyBorder="1" applyAlignment="1">
      <alignment horizontal="left"/>
    </xf>
    <xf numFmtId="0" fontId="26" fillId="46" borderId="137" xfId="75" applyFont="1" applyFill="1" applyBorder="1" applyAlignment="1">
      <alignment horizontal="left"/>
    </xf>
    <xf numFmtId="10" fontId="31" fillId="46" borderId="78" xfId="92" applyNumberFormat="1" applyFont="1" applyFill="1" applyBorder="1" applyAlignment="1">
      <alignment horizontal="right"/>
    </xf>
    <xf numFmtId="10" fontId="31" fillId="46" borderId="66" xfId="92" applyNumberFormat="1" applyFont="1" applyFill="1" applyBorder="1" applyAlignment="1">
      <alignment horizontal="right"/>
    </xf>
    <xf numFmtId="10" fontId="31" fillId="0" borderId="25" xfId="92" applyNumberFormat="1" applyFont="1" applyFill="1" applyBorder="1" applyAlignment="1">
      <alignment horizontal="right"/>
    </xf>
    <xf numFmtId="10" fontId="31" fillId="46" borderId="116" xfId="92" applyNumberFormat="1" applyFont="1" applyFill="1" applyBorder="1" applyAlignment="1">
      <alignment horizontal="right"/>
    </xf>
    <xf numFmtId="0" fontId="31" fillId="46" borderId="81" xfId="92" applyNumberFormat="1" applyFont="1" applyFill="1" applyBorder="1" applyAlignment="1">
      <alignment horizontal="right"/>
    </xf>
    <xf numFmtId="0" fontId="31" fillId="46" borderId="20" xfId="92" applyNumberFormat="1" applyFont="1" applyFill="1" applyBorder="1" applyAlignment="1">
      <alignment horizontal="right"/>
    </xf>
    <xf numFmtId="10" fontId="31" fillId="46" borderId="69" xfId="92" applyNumberFormat="1" applyFont="1" applyFill="1" applyBorder="1" applyAlignment="1">
      <alignment horizontal="right"/>
    </xf>
    <xf numFmtId="10" fontId="31" fillId="46" borderId="112" xfId="92" applyNumberFormat="1" applyFont="1" applyFill="1" applyBorder="1" applyAlignment="1">
      <alignment horizontal="right"/>
    </xf>
    <xf numFmtId="10" fontId="31" fillId="46" borderId="108" xfId="92" applyNumberFormat="1" applyFont="1" applyFill="1" applyBorder="1" applyAlignment="1">
      <alignment horizontal="right"/>
    </xf>
    <xf numFmtId="3" fontId="51" fillId="0" borderId="66" xfId="0" applyNumberFormat="1" applyFont="1" applyBorder="1"/>
    <xf numFmtId="3" fontId="30" fillId="0" borderId="104" xfId="75" applyNumberFormat="1" applyFont="1" applyBorder="1"/>
    <xf numFmtId="0" fontId="26" fillId="0" borderId="126" xfId="75" applyFont="1" applyBorder="1" applyAlignment="1">
      <alignment horizontal="left"/>
    </xf>
    <xf numFmtId="3" fontId="51" fillId="0" borderId="13" xfId="0" applyNumberFormat="1" applyFont="1" applyBorder="1"/>
    <xf numFmtId="3" fontId="30" fillId="0" borderId="67" xfId="75" applyNumberFormat="1" applyFont="1" applyBorder="1"/>
    <xf numFmtId="0" fontId="26" fillId="0" borderId="127" xfId="75" applyFont="1" applyBorder="1" applyAlignment="1">
      <alignment horizontal="left"/>
    </xf>
    <xf numFmtId="10" fontId="31" fillId="0" borderId="108" xfId="92" applyNumberFormat="1" applyFont="1" applyFill="1" applyBorder="1"/>
    <xf numFmtId="3" fontId="30" fillId="0" borderId="108" xfId="75" applyNumberFormat="1" applyFont="1" applyBorder="1"/>
    <xf numFmtId="0" fontId="26" fillId="46" borderId="139" xfId="75" applyFont="1" applyFill="1" applyBorder="1" applyAlignment="1">
      <alignment horizontal="left"/>
    </xf>
    <xf numFmtId="0" fontId="26" fillId="46" borderId="140" xfId="75" applyFont="1" applyFill="1" applyBorder="1" applyAlignment="1">
      <alignment horizontal="left"/>
    </xf>
    <xf numFmtId="0" fontId="26" fillId="46" borderId="141" xfId="75" applyFont="1" applyFill="1" applyBorder="1" applyAlignment="1">
      <alignment horizontal="left"/>
    </xf>
    <xf numFmtId="10" fontId="30" fillId="46" borderId="75" xfId="92" applyNumberFormat="1" applyFont="1" applyFill="1" applyBorder="1" applyAlignment="1">
      <alignment horizontal="right"/>
    </xf>
    <xf numFmtId="0" fontId="30" fillId="46" borderId="15" xfId="92" applyNumberFormat="1" applyFont="1" applyFill="1" applyBorder="1" applyAlignment="1">
      <alignment horizontal="right"/>
    </xf>
    <xf numFmtId="10" fontId="30" fillId="46" borderId="24" xfId="92" applyNumberFormat="1" applyFont="1" applyFill="1" applyBorder="1" applyAlignment="1">
      <alignment horizontal="right"/>
    </xf>
    <xf numFmtId="0" fontId="34" fillId="0" borderId="15" xfId="0" applyFont="1" applyBorder="1"/>
    <xf numFmtId="0" fontId="34" fillId="0" borderId="13" xfId="0" applyFont="1" applyBorder="1"/>
    <xf numFmtId="0" fontId="34" fillId="0" borderId="0" xfId="0" applyFont="1" applyAlignment="1">
      <alignment horizontal="center"/>
    </xf>
    <xf numFmtId="0" fontId="27" fillId="0" borderId="0" xfId="0" applyFont="1"/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13" xfId="0" applyFont="1" applyBorder="1"/>
    <xf numFmtId="49" fontId="34" fillId="0" borderId="15" xfId="0" applyNumberFormat="1" applyFont="1" applyBorder="1" applyAlignment="1">
      <alignment horizontal="left" wrapText="1"/>
    </xf>
    <xf numFmtId="49" fontId="34" fillId="0" borderId="13" xfId="0" applyNumberFormat="1" applyFont="1" applyBorder="1" applyAlignment="1">
      <alignment horizontal="left" wrapText="1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/>
    </xf>
    <xf numFmtId="0" fontId="27" fillId="0" borderId="66" xfId="0" applyFont="1" applyBorder="1"/>
    <xf numFmtId="3" fontId="34" fillId="0" borderId="55" xfId="0" applyNumberFormat="1" applyFont="1" applyBorder="1"/>
    <xf numFmtId="0" fontId="27" fillId="0" borderId="55" xfId="0" applyFont="1" applyBorder="1"/>
    <xf numFmtId="0" fontId="34" fillId="0" borderId="0" xfId="80" applyFont="1" applyAlignment="1">
      <alignment horizontal="center"/>
    </xf>
    <xf numFmtId="0" fontId="34" fillId="0" borderId="32" xfId="80" applyFont="1" applyBorder="1" applyAlignment="1">
      <alignment horizontal="center"/>
    </xf>
    <xf numFmtId="0" fontId="34" fillId="0" borderId="80" xfId="80" applyFont="1" applyBorder="1" applyAlignment="1">
      <alignment horizontal="center"/>
    </xf>
    <xf numFmtId="0" fontId="27" fillId="0" borderId="8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80" xfId="0" applyFont="1" applyBorder="1"/>
    <xf numFmtId="0" fontId="27" fillId="0" borderId="51" xfId="0" applyFont="1" applyBorder="1"/>
    <xf numFmtId="0" fontId="25" fillId="0" borderId="81" xfId="0" applyFont="1" applyBorder="1" applyAlignment="1">
      <alignment horizontal="center" vertical="center"/>
    </xf>
    <xf numFmtId="0" fontId="26" fillId="0" borderId="66" xfId="0" applyFont="1" applyBorder="1"/>
    <xf numFmtId="0" fontId="27" fillId="0" borderId="60" xfId="0" applyFont="1" applyBorder="1"/>
    <xf numFmtId="0" fontId="25" fillId="0" borderId="0" xfId="0" applyFont="1" applyAlignment="1">
      <alignment horizontal="center" shrinkToFit="1"/>
    </xf>
    <xf numFmtId="0" fontId="25" fillId="0" borderId="75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83" xfId="0" applyFont="1" applyBorder="1" applyAlignment="1">
      <alignment horizontal="center" vertical="center"/>
    </xf>
    <xf numFmtId="0" fontId="30" fillId="0" borderId="84" xfId="0" applyFont="1" applyBorder="1"/>
    <xf numFmtId="0" fontId="30" fillId="0" borderId="85" xfId="0" applyFont="1" applyBorder="1"/>
    <xf numFmtId="0" fontId="31" fillId="0" borderId="83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0" fillId="0" borderId="52" xfId="0" applyFont="1" applyBorder="1" applyAlignment="1">
      <alignment wrapText="1"/>
    </xf>
    <xf numFmtId="0" fontId="25" fillId="46" borderId="114" xfId="75" applyFont="1" applyFill="1" applyBorder="1" applyAlignment="1">
      <alignment horizontal="center" vertical="center" wrapText="1"/>
    </xf>
    <xf numFmtId="0" fontId="25" fillId="46" borderId="113" xfId="75" applyFont="1" applyFill="1" applyBorder="1" applyAlignment="1">
      <alignment horizontal="center" vertical="center" wrapText="1"/>
    </xf>
    <xf numFmtId="0" fontId="44" fillId="0" borderId="113" xfId="0" applyFont="1" applyBorder="1" applyAlignment="1">
      <alignment horizontal="center" vertical="center" wrapText="1"/>
    </xf>
    <xf numFmtId="0" fontId="44" fillId="0" borderId="115" xfId="0" applyFont="1" applyBorder="1" applyAlignment="1">
      <alignment horizontal="center" vertical="center" wrapText="1"/>
    </xf>
    <xf numFmtId="49" fontId="25" fillId="46" borderId="103" xfId="75" applyNumberFormat="1" applyFont="1" applyFill="1" applyBorder="1" applyAlignment="1">
      <alignment horizontal="center" vertical="center" wrapText="1"/>
    </xf>
    <xf numFmtId="49" fontId="25" fillId="46" borderId="100" xfId="75" applyNumberFormat="1" applyFont="1" applyFill="1" applyBorder="1" applyAlignment="1">
      <alignment horizontal="center" vertical="center" wrapText="1"/>
    </xf>
    <xf numFmtId="49" fontId="25" fillId="46" borderId="107" xfId="75" applyNumberFormat="1" applyFont="1" applyFill="1" applyBorder="1" applyAlignment="1">
      <alignment horizontal="center" vertical="center" wrapText="1"/>
    </xf>
    <xf numFmtId="0" fontId="25" fillId="0" borderId="102" xfId="75" applyFont="1" applyBorder="1" applyAlignment="1">
      <alignment horizontal="center" vertical="center" wrapText="1"/>
    </xf>
    <xf numFmtId="0" fontId="44" fillId="0" borderId="105" xfId="0" applyFont="1" applyBorder="1" applyAlignment="1">
      <alignment horizontal="center" vertical="center" wrapText="1"/>
    </xf>
    <xf numFmtId="49" fontId="25" fillId="0" borderId="103" xfId="75" applyNumberFormat="1" applyFont="1" applyBorder="1" applyAlignment="1">
      <alignment horizontal="center" vertical="center" wrapText="1"/>
    </xf>
    <xf numFmtId="0" fontId="44" fillId="0" borderId="100" xfId="0" applyFont="1" applyBorder="1" applyAlignment="1">
      <alignment horizontal="center" vertical="center" wrapText="1"/>
    </xf>
    <xf numFmtId="0" fontId="25" fillId="0" borderId="114" xfId="75" applyFont="1" applyBorder="1" applyAlignment="1">
      <alignment horizontal="center" vertical="center" wrapText="1"/>
    </xf>
    <xf numFmtId="0" fontId="25" fillId="0" borderId="105" xfId="75" applyFont="1" applyBorder="1" applyAlignment="1">
      <alignment horizontal="center" vertical="center" wrapText="1"/>
    </xf>
    <xf numFmtId="0" fontId="44" fillId="0" borderId="106" xfId="0" applyFont="1" applyBorder="1" applyAlignment="1">
      <alignment horizontal="center" vertical="center" wrapText="1"/>
    </xf>
    <xf numFmtId="49" fontId="25" fillId="0" borderId="100" xfId="75" applyNumberFormat="1" applyFont="1" applyBorder="1" applyAlignment="1">
      <alignment horizontal="center" vertical="center" wrapText="1"/>
    </xf>
    <xf numFmtId="0" fontId="44" fillId="0" borderId="107" xfId="0" applyFont="1" applyBorder="1" applyAlignment="1">
      <alignment horizontal="center" vertical="center" wrapText="1"/>
    </xf>
    <xf numFmtId="0" fontId="25" fillId="0" borderId="113" xfId="75" applyFont="1" applyBorder="1" applyAlignment="1">
      <alignment horizontal="center" vertical="center" wrapText="1"/>
    </xf>
    <xf numFmtId="0" fontId="25" fillId="46" borderId="102" xfId="75" applyFont="1" applyFill="1" applyBorder="1" applyAlignment="1">
      <alignment horizontal="center" vertical="center" wrapText="1"/>
    </xf>
    <xf numFmtId="0" fontId="25" fillId="46" borderId="105" xfId="75" applyFont="1" applyFill="1" applyBorder="1" applyAlignment="1">
      <alignment horizontal="center" vertical="center" wrapText="1"/>
    </xf>
    <xf numFmtId="0" fontId="25" fillId="46" borderId="106" xfId="75" applyFont="1" applyFill="1" applyBorder="1" applyAlignment="1">
      <alignment horizontal="center" vertical="center" wrapText="1"/>
    </xf>
    <xf numFmtId="0" fontId="25" fillId="46" borderId="102" xfId="75" applyFont="1" applyFill="1" applyBorder="1" applyAlignment="1">
      <alignment horizontal="center" vertical="center" wrapText="1" shrinkToFit="1"/>
    </xf>
    <xf numFmtId="0" fontId="44" fillId="0" borderId="105" xfId="0" applyFont="1" applyBorder="1" applyAlignment="1">
      <alignment horizontal="center" vertical="center" wrapText="1" shrinkToFit="1"/>
    </xf>
    <xf numFmtId="0" fontId="25" fillId="0" borderId="52" xfId="75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49" fontId="25" fillId="0" borderId="17" xfId="75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25" fillId="0" borderId="18" xfId="75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75" xfId="0" applyFont="1" applyBorder="1" applyAlignment="1">
      <alignment horizontal="center" vertical="center" wrapText="1" shrinkToFit="1"/>
    </xf>
    <xf numFmtId="0" fontId="44" fillId="0" borderId="15" xfId="0" applyFont="1" applyBorder="1" applyAlignment="1">
      <alignment horizontal="center" vertical="center" wrapText="1" shrinkToFit="1"/>
    </xf>
    <xf numFmtId="0" fontId="44" fillId="0" borderId="24" xfId="0" applyFont="1" applyBorder="1" applyAlignment="1">
      <alignment horizontal="center" vertical="center" wrapText="1" shrinkToFit="1"/>
    </xf>
    <xf numFmtId="0" fontId="44" fillId="0" borderId="66" xfId="0" quotePrefix="1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44" fillId="0" borderId="102" xfId="0" applyFont="1" applyBorder="1" applyAlignment="1">
      <alignment horizontal="center" vertical="center" wrapText="1"/>
    </xf>
    <xf numFmtId="0" fontId="44" fillId="0" borderId="103" xfId="0" quotePrefix="1" applyFont="1" applyBorder="1" applyAlignment="1">
      <alignment horizontal="center" vertical="center" wrapText="1"/>
    </xf>
    <xf numFmtId="0" fontId="44" fillId="0" borderId="114" xfId="0" applyFont="1" applyBorder="1" applyAlignment="1">
      <alignment horizontal="center" vertical="center" wrapText="1"/>
    </xf>
    <xf numFmtId="0" fontId="25" fillId="46" borderId="0" xfId="75" applyFont="1" applyFill="1" applyAlignment="1">
      <alignment horizontal="center"/>
    </xf>
    <xf numFmtId="3" fontId="25" fillId="46" borderId="67" xfId="75" applyNumberFormat="1" applyFont="1" applyFill="1" applyBorder="1" applyAlignment="1">
      <alignment horizontal="center" vertical="center" wrapText="1"/>
    </xf>
    <xf numFmtId="3" fontId="25" fillId="46" borderId="78" xfId="75" applyNumberFormat="1" applyFont="1" applyFill="1" applyBorder="1" applyAlignment="1">
      <alignment horizontal="center" vertical="center" wrapText="1"/>
    </xf>
    <xf numFmtId="0" fontId="25" fillId="46" borderId="67" xfId="75" applyFont="1" applyFill="1" applyBorder="1" applyAlignment="1">
      <alignment horizontal="center" vertical="center"/>
    </xf>
    <xf numFmtId="0" fontId="25" fillId="46" borderId="78" xfId="75" applyFont="1" applyFill="1" applyBorder="1" applyAlignment="1">
      <alignment horizontal="center" vertical="center"/>
    </xf>
    <xf numFmtId="0" fontId="25" fillId="46" borderId="67" xfId="75" applyFont="1" applyFill="1" applyBorder="1" applyAlignment="1">
      <alignment horizontal="center" vertical="center" wrapText="1"/>
    </xf>
    <xf numFmtId="0" fontId="25" fillId="46" borderId="78" xfId="75" applyFont="1" applyFill="1" applyBorder="1" applyAlignment="1">
      <alignment horizontal="center" vertical="center" wrapText="1"/>
    </xf>
    <xf numFmtId="0" fontId="25" fillId="46" borderId="88" xfId="75" applyFont="1" applyFill="1" applyBorder="1" applyAlignment="1">
      <alignment horizontal="center" vertical="center"/>
    </xf>
    <xf numFmtId="0" fontId="25" fillId="46" borderId="87" xfId="75" applyFont="1" applyFill="1" applyBorder="1" applyAlignment="1">
      <alignment horizontal="center" vertical="center"/>
    </xf>
    <xf numFmtId="0" fontId="25" fillId="46" borderId="68" xfId="75" applyFont="1" applyFill="1" applyBorder="1" applyAlignment="1">
      <alignment horizontal="center" vertical="center"/>
    </xf>
    <xf numFmtId="0" fontId="25" fillId="46" borderId="101" xfId="75" applyFont="1" applyFill="1" applyBorder="1" applyAlignment="1">
      <alignment horizontal="center" vertical="center"/>
    </xf>
    <xf numFmtId="0" fontId="28" fillId="46" borderId="0" xfId="75" applyFont="1" applyFill="1" applyAlignment="1">
      <alignment horizontal="center"/>
    </xf>
    <xf numFmtId="0" fontId="25" fillId="46" borderId="109" xfId="75" applyFont="1" applyFill="1" applyBorder="1" applyAlignment="1">
      <alignment horizontal="center" vertical="center" wrapText="1"/>
    </xf>
    <xf numFmtId="0" fontId="25" fillId="46" borderId="116" xfId="75" applyFont="1" applyFill="1" applyBorder="1" applyAlignment="1">
      <alignment horizontal="center" vertical="center" wrapText="1"/>
    </xf>
    <xf numFmtId="0" fontId="25" fillId="46" borderId="87" xfId="75" applyFont="1" applyFill="1" applyBorder="1" applyAlignment="1">
      <alignment horizontal="center"/>
    </xf>
    <xf numFmtId="3" fontId="25" fillId="46" borderId="79" xfId="75" applyNumberFormat="1" applyFont="1" applyFill="1" applyBorder="1" applyAlignment="1">
      <alignment horizontal="center" vertical="center" wrapText="1"/>
    </xf>
    <xf numFmtId="0" fontId="25" fillId="46" borderId="122" xfId="75" applyFont="1" applyFill="1" applyBorder="1" applyAlignment="1">
      <alignment horizontal="center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44" fillId="0" borderId="103" xfId="0" applyFont="1" applyBorder="1" applyAlignment="1">
      <alignment horizontal="center" vertical="center" wrapText="1"/>
    </xf>
    <xf numFmtId="0" fontId="44" fillId="0" borderId="138" xfId="0" applyFont="1" applyBorder="1" applyAlignment="1">
      <alignment horizontal="center" vertical="center" wrapText="1"/>
    </xf>
    <xf numFmtId="0" fontId="44" fillId="0" borderId="133" xfId="0" applyFont="1" applyBorder="1" applyAlignment="1">
      <alignment horizontal="center" vertical="center" wrapText="1"/>
    </xf>
    <xf numFmtId="0" fontId="44" fillId="0" borderId="134" xfId="0" applyFont="1" applyBorder="1" applyAlignment="1">
      <alignment horizontal="center" vertical="center" wrapText="1"/>
    </xf>
    <xf numFmtId="0" fontId="25" fillId="46" borderId="63" xfId="75" applyFont="1" applyFill="1" applyBorder="1" applyAlignment="1">
      <alignment horizontal="center" vertical="top" wrapText="1"/>
    </xf>
    <xf numFmtId="0" fontId="44" fillId="0" borderId="63" xfId="0" applyFont="1" applyBorder="1" applyAlignment="1">
      <alignment horizontal="center" vertical="top" wrapText="1"/>
    </xf>
    <xf numFmtId="0" fontId="25" fillId="46" borderId="74" xfId="75" applyFont="1" applyFill="1" applyBorder="1" applyAlignment="1">
      <alignment horizontal="center" vertical="center" wrapText="1"/>
    </xf>
    <xf numFmtId="0" fontId="25" fillId="46" borderId="123" xfId="75" applyFont="1" applyFill="1" applyBorder="1" applyAlignment="1">
      <alignment horizontal="center" vertical="center" wrapText="1"/>
    </xf>
    <xf numFmtId="0" fontId="42" fillId="0" borderId="124" xfId="0" applyFont="1" applyBorder="1" applyAlignment="1">
      <alignment horizontal="center" vertical="center" wrapText="1"/>
    </xf>
    <xf numFmtId="0" fontId="25" fillId="46" borderId="86" xfId="75" applyFont="1" applyFill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90" xfId="0" applyFont="1" applyBorder="1" applyAlignment="1">
      <alignment horizontal="center" vertical="center" wrapText="1"/>
    </xf>
    <xf numFmtId="49" fontId="25" fillId="46" borderId="89" xfId="75" applyNumberFormat="1" applyFont="1" applyFill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91" xfId="0" applyFont="1" applyBorder="1" applyAlignment="1">
      <alignment horizontal="center" vertical="center" wrapText="1"/>
    </xf>
    <xf numFmtId="0" fontId="25" fillId="46" borderId="120" xfId="75" applyFont="1" applyFill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95" xfId="0" applyFont="1" applyBorder="1" applyAlignment="1">
      <alignment horizontal="center" vertical="center" wrapText="1"/>
    </xf>
    <xf numFmtId="0" fontId="25" fillId="46" borderId="97" xfId="75" applyFont="1" applyFill="1" applyBorder="1" applyAlignment="1">
      <alignment horizontal="center" vertical="center" wrapText="1"/>
    </xf>
    <xf numFmtId="0" fontId="42" fillId="0" borderId="9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42" fillId="0" borderId="105" xfId="0" applyFont="1" applyBorder="1" applyAlignment="1">
      <alignment horizontal="center" vertical="center" wrapText="1"/>
    </xf>
    <xf numFmtId="0" fontId="42" fillId="0" borderId="106" xfId="0" applyFont="1" applyBorder="1" applyAlignment="1">
      <alignment horizontal="center" vertical="center" wrapText="1"/>
    </xf>
    <xf numFmtId="0" fontId="25" fillId="0" borderId="100" xfId="0" quotePrefix="1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0" borderId="107" xfId="0" applyFont="1" applyBorder="1" applyAlignment="1">
      <alignment horizontal="center" vertical="center" wrapText="1"/>
    </xf>
    <xf numFmtId="0" fontId="25" fillId="0" borderId="113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49" fontId="25" fillId="0" borderId="89" xfId="0" applyNumberFormat="1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45" fillId="0" borderId="92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25" fillId="0" borderId="97" xfId="75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9" fontId="25" fillId="0" borderId="117" xfId="75" applyNumberFormat="1" applyFont="1" applyBorder="1" applyAlignment="1">
      <alignment horizontal="center" vertical="center" wrapText="1"/>
    </xf>
    <xf numFmtId="0" fontId="44" fillId="0" borderId="118" xfId="0" applyFont="1" applyBorder="1" applyAlignment="1">
      <alignment horizontal="center" vertical="center" wrapText="1"/>
    </xf>
    <xf numFmtId="0" fontId="44" fillId="0" borderId="119" xfId="0" applyFont="1" applyBorder="1" applyAlignment="1">
      <alignment horizontal="center" vertical="center" wrapText="1"/>
    </xf>
    <xf numFmtId="0" fontId="25" fillId="0" borderId="98" xfId="75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25" fillId="0" borderId="13" xfId="75" applyFont="1" applyBorder="1" applyAlignment="1">
      <alignment horizontal="center" vertical="center" wrapText="1"/>
    </xf>
    <xf numFmtId="0" fontId="25" fillId="0" borderId="13" xfId="75" applyFont="1" applyBorder="1" applyAlignment="1">
      <alignment horizontal="center" vertical="center"/>
    </xf>
    <xf numFmtId="0" fontId="26" fillId="0" borderId="86" xfId="75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49" fontId="26" fillId="0" borderId="89" xfId="75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6" fillId="0" borderId="89" xfId="75" applyFont="1" applyBorder="1" applyAlignment="1">
      <alignment horizontal="center" vertical="center" wrapText="1"/>
    </xf>
    <xf numFmtId="0" fontId="25" fillId="0" borderId="57" xfId="75" applyFont="1" applyBorder="1" applyAlignment="1">
      <alignment horizontal="left" vertical="center"/>
    </xf>
    <xf numFmtId="0" fontId="25" fillId="0" borderId="58" xfId="75" applyFont="1" applyBorder="1" applyAlignment="1">
      <alignment horizontal="left" vertical="center"/>
    </xf>
    <xf numFmtId="0" fontId="25" fillId="0" borderId="75" xfId="75" applyFont="1" applyBorder="1" applyAlignment="1">
      <alignment horizontal="center" vertical="center"/>
    </xf>
    <xf numFmtId="0" fontId="25" fillId="0" borderId="66" xfId="75" applyFont="1" applyBorder="1" applyAlignment="1">
      <alignment horizontal="center" vertical="center"/>
    </xf>
    <xf numFmtId="0" fontId="25" fillId="0" borderId="15" xfId="75" applyFont="1" applyBorder="1" applyAlignment="1">
      <alignment horizontal="center" vertical="center"/>
    </xf>
    <xf numFmtId="0" fontId="26" fillId="0" borderId="63" xfId="75" applyFont="1" applyBorder="1" applyAlignment="1">
      <alignment horizontal="center" vertical="center" wrapText="1"/>
    </xf>
    <xf numFmtId="49" fontId="26" fillId="0" borderId="63" xfId="75" applyNumberFormat="1" applyFont="1" applyBorder="1" applyAlignment="1">
      <alignment horizontal="center" vertical="center" wrapText="1"/>
    </xf>
    <xf numFmtId="49" fontId="26" fillId="0" borderId="91" xfId="75" applyNumberFormat="1" applyFont="1" applyBorder="1" applyAlignment="1">
      <alignment horizontal="center" vertical="center" wrapText="1"/>
    </xf>
    <xf numFmtId="0" fontId="26" fillId="0" borderId="61" xfId="75" applyFont="1" applyBorder="1" applyAlignment="1">
      <alignment horizontal="center" vertical="center" wrapText="1"/>
    </xf>
    <xf numFmtId="0" fontId="26" fillId="0" borderId="90" xfId="75" applyFont="1" applyBorder="1" applyAlignment="1">
      <alignment horizontal="center" vertical="center" wrapText="1"/>
    </xf>
    <xf numFmtId="0" fontId="25" fillId="0" borderId="0" xfId="75" applyFont="1"/>
    <xf numFmtId="0" fontId="28" fillId="0" borderId="0" xfId="75" applyFont="1" applyAlignment="1">
      <alignment horizontal="center"/>
    </xf>
    <xf numFmtId="0" fontId="25" fillId="0" borderId="66" xfId="74" applyFont="1" applyBorder="1" applyAlignment="1">
      <alignment horizontal="center" vertical="center"/>
    </xf>
    <xf numFmtId="0" fontId="25" fillId="0" borderId="13" xfId="74" applyFont="1" applyBorder="1" applyAlignment="1">
      <alignment horizontal="center" vertical="center"/>
    </xf>
    <xf numFmtId="0" fontId="25" fillId="0" borderId="66" xfId="75" applyFont="1" applyBorder="1" applyAlignment="1">
      <alignment horizontal="center"/>
    </xf>
    <xf numFmtId="3" fontId="25" fillId="0" borderId="13" xfId="75" applyNumberFormat="1" applyFont="1" applyBorder="1" applyAlignment="1">
      <alignment horizontal="center" vertical="center" wrapText="1"/>
    </xf>
    <xf numFmtId="0" fontId="25" fillId="0" borderId="0" xfId="75" applyFont="1" applyAlignment="1">
      <alignment horizontal="center"/>
    </xf>
    <xf numFmtId="0" fontId="26" fillId="0" borderId="0" xfId="0" applyFont="1"/>
    <xf numFmtId="0" fontId="25" fillId="0" borderId="60" xfId="75" applyFont="1" applyBorder="1" applyAlignment="1">
      <alignment horizontal="center"/>
    </xf>
    <xf numFmtId="0" fontId="25" fillId="0" borderId="14" xfId="75" applyFont="1" applyBorder="1" applyAlignment="1">
      <alignment horizontal="center" vertical="center" wrapText="1"/>
    </xf>
    <xf numFmtId="0" fontId="25" fillId="0" borderId="16" xfId="75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25" fillId="0" borderId="99" xfId="75" applyFont="1" applyBorder="1" applyAlignment="1">
      <alignment horizontal="center" vertical="center" wrapText="1"/>
    </xf>
    <xf numFmtId="0" fontId="26" fillId="0" borderId="13" xfId="75" applyFont="1" applyBorder="1" applyAlignment="1">
      <alignment horizontal="center" vertical="center" wrapText="1"/>
    </xf>
    <xf numFmtId="49" fontId="26" fillId="0" borderId="13" xfId="75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5" fillId="0" borderId="86" xfId="75" applyFont="1" applyBorder="1" applyAlignment="1">
      <alignment horizontal="center" vertical="center" wrapText="1"/>
    </xf>
    <xf numFmtId="49" fontId="25" fillId="0" borderId="89" xfId="75" quotePrefix="1" applyNumberFormat="1" applyFont="1" applyBorder="1" applyAlignment="1">
      <alignment horizontal="center" vertical="center" wrapText="1"/>
    </xf>
    <xf numFmtId="0" fontId="25" fillId="0" borderId="61" xfId="75" applyFont="1" applyBorder="1" applyAlignment="1">
      <alignment horizontal="center" vertical="center" wrapText="1"/>
    </xf>
    <xf numFmtId="0" fontId="25" fillId="0" borderId="90" xfId="75" applyFont="1" applyBorder="1" applyAlignment="1">
      <alignment horizontal="center" vertical="center" wrapText="1"/>
    </xf>
    <xf numFmtId="49" fontId="25" fillId="0" borderId="89" xfId="75" applyNumberFormat="1" applyFont="1" applyBorder="1" applyAlignment="1">
      <alignment horizontal="center" vertical="center" wrapText="1"/>
    </xf>
    <xf numFmtId="49" fontId="25" fillId="0" borderId="63" xfId="75" applyNumberFormat="1" applyFont="1" applyBorder="1" applyAlignment="1">
      <alignment horizontal="center" vertical="center" wrapText="1"/>
    </xf>
    <xf numFmtId="49" fontId="25" fillId="0" borderId="91" xfId="75" applyNumberFormat="1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25" fillId="0" borderId="120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5" fillId="0" borderId="120" xfId="75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5" fillId="0" borderId="24" xfId="75" applyFont="1" applyBorder="1" applyAlignment="1">
      <alignment horizontal="center" vertical="center"/>
    </xf>
    <xf numFmtId="0" fontId="25" fillId="0" borderId="25" xfId="75" applyFont="1" applyBorder="1" applyAlignment="1">
      <alignment horizontal="center" vertical="center"/>
    </xf>
    <xf numFmtId="0" fontId="25" fillId="0" borderId="25" xfId="74" applyFont="1" applyBorder="1" applyAlignment="1">
      <alignment horizontal="center" vertical="center"/>
    </xf>
    <xf numFmtId="0" fontId="25" fillId="0" borderId="25" xfId="75" applyFont="1" applyBorder="1" applyAlignment="1">
      <alignment horizontal="center" vertical="center" wrapText="1"/>
    </xf>
    <xf numFmtId="3" fontId="25" fillId="0" borderId="25" xfId="75" applyNumberFormat="1" applyFont="1" applyBorder="1" applyAlignment="1">
      <alignment horizontal="center" vertical="center" wrapText="1"/>
    </xf>
    <xf numFmtId="0" fontId="25" fillId="0" borderId="27" xfId="75" applyFont="1" applyBorder="1" applyAlignment="1">
      <alignment horizontal="center" vertical="center" wrapText="1"/>
    </xf>
    <xf numFmtId="14" fontId="25" fillId="0" borderId="89" xfId="75" applyNumberFormat="1" applyFont="1" applyBorder="1" applyAlignment="1">
      <alignment horizontal="center" vertical="center" wrapText="1"/>
    </xf>
    <xf numFmtId="14" fontId="48" fillId="0" borderId="63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25" fillId="0" borderId="89" xfId="75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0" fillId="0" borderId="91" xfId="0" applyBorder="1" applyAlignment="1">
      <alignment wrapText="1"/>
    </xf>
    <xf numFmtId="0" fontId="48" fillId="0" borderId="63" xfId="0" applyFont="1" applyBorder="1" applyAlignment="1">
      <alignment wrapText="1"/>
    </xf>
    <xf numFmtId="0" fontId="25" fillId="0" borderId="0" xfId="77" applyFont="1" applyAlignment="1">
      <alignment horizontal="center" vertical="center"/>
    </xf>
    <xf numFmtId="0" fontId="25" fillId="0" borderId="0" xfId="77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77" applyFont="1" applyAlignment="1">
      <alignment horizontal="center" vertical="center" wrapText="1"/>
    </xf>
    <xf numFmtId="0" fontId="25" fillId="0" borderId="0" xfId="77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25" fillId="0" borderId="92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76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24" xfId="0" applyFont="1" applyBorder="1" applyAlignment="1">
      <alignment vertical="center"/>
    </xf>
    <xf numFmtId="0" fontId="25" fillId="0" borderId="66" xfId="0" applyFont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9" fillId="0" borderId="66" xfId="78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48" fillId="0" borderId="0" xfId="0" applyFont="1"/>
    <xf numFmtId="0" fontId="53" fillId="0" borderId="0" xfId="0" applyFont="1" applyAlignment="1">
      <alignment wrapText="1"/>
    </xf>
    <xf numFmtId="0" fontId="0" fillId="0" borderId="0" xfId="0"/>
    <xf numFmtId="0" fontId="54" fillId="0" borderId="0" xfId="0" applyFont="1" applyAlignment="1">
      <alignment horizontal="center" wrapText="1"/>
    </xf>
    <xf numFmtId="0" fontId="56" fillId="0" borderId="0" xfId="0" applyFont="1"/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62" fillId="0" borderId="0" xfId="0" applyFont="1"/>
  </cellXfs>
  <cellStyles count="10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" xfId="101" builtinId="3"/>
    <cellStyle name="Figyelmeztetés" xfId="54" builtinId="11" customBuiltin="1"/>
    <cellStyle name="Good" xfId="55" xr:uid="{00000000-0005-0000-0000-000036000000}"/>
    <cellStyle name="Heading 1" xfId="56" xr:uid="{00000000-0005-0000-0000-000037000000}"/>
    <cellStyle name="Heading 2" xfId="57" xr:uid="{00000000-0005-0000-0000-000038000000}"/>
    <cellStyle name="Heading 3" xfId="58" xr:uid="{00000000-0005-0000-0000-000039000000}"/>
    <cellStyle name="Heading 4" xfId="59" xr:uid="{00000000-0005-0000-0000-00003A000000}"/>
    <cellStyle name="Hivatkozott cella" xfId="60" builtinId="24" customBuiltin="1"/>
    <cellStyle name="Input" xfId="61" xr:uid="{00000000-0005-0000-0000-00003C000000}"/>
    <cellStyle name="Jegyzet" xfId="62" builtinId="10" customBuiltin="1"/>
    <cellStyle name="Jelölőszín (1)" xfId="63" xr:uid="{00000000-0005-0000-0000-00003E000000}"/>
    <cellStyle name="Jelölőszín (1) 2" xfId="94" xr:uid="{00000000-0005-0000-0000-000022000000}"/>
    <cellStyle name="Jelölőszín (2)" xfId="64" xr:uid="{00000000-0005-0000-0000-00003F000000}"/>
    <cellStyle name="Jelölőszín (2) 2" xfId="95" xr:uid="{00000000-0005-0000-0000-000023000000}"/>
    <cellStyle name="Jelölőszín (3)" xfId="65" xr:uid="{00000000-0005-0000-0000-000040000000}"/>
    <cellStyle name="Jelölőszín (3) 2" xfId="96" xr:uid="{00000000-0005-0000-0000-000024000000}"/>
    <cellStyle name="Jelölőszín (4)" xfId="66" xr:uid="{00000000-0005-0000-0000-000041000000}"/>
    <cellStyle name="Jelölőszín (4) 2" xfId="97" xr:uid="{00000000-0005-0000-0000-000025000000}"/>
    <cellStyle name="Jelölőszín (5)" xfId="67" xr:uid="{00000000-0005-0000-0000-000042000000}"/>
    <cellStyle name="Jelölőszín (5) 2" xfId="98" xr:uid="{00000000-0005-0000-0000-000026000000}"/>
    <cellStyle name="Jelölőszín (6)" xfId="68" xr:uid="{00000000-0005-0000-0000-000043000000}"/>
    <cellStyle name="Jelölőszín (6) 2" xfId="99" xr:uid="{00000000-0005-0000-0000-000027000000}"/>
    <cellStyle name="Jó" xfId="69" builtinId="26" customBuiltin="1"/>
    <cellStyle name="Kimenet" xfId="70" builtinId="21" customBuiltin="1"/>
    <cellStyle name="Linked Cell" xfId="71" xr:uid="{00000000-0005-0000-0000-000046000000}"/>
    <cellStyle name="Magyarázó szöveg" xfId="72" builtinId="53" customBuiltin="1"/>
    <cellStyle name="Neutral" xfId="73" xr:uid="{00000000-0005-0000-0000-000048000000}"/>
    <cellStyle name="Normál" xfId="0" builtinId="0"/>
    <cellStyle name="Normál 2" xfId="93" xr:uid="{00000000-0005-0000-0000-00006D000000}"/>
    <cellStyle name="Normál_2011 ktv. táblák" xfId="74" xr:uid="{00000000-0005-0000-0000-00004A000000}"/>
    <cellStyle name="Normál_9702KV1_2011 ktv. táblák" xfId="75" xr:uid="{00000000-0005-0000-0000-00004B000000}"/>
    <cellStyle name="Normál_Adósságszolgálat 2012 Brigi" xfId="76" xr:uid="{00000000-0005-0000-0000-00004C000000}"/>
    <cellStyle name="Normál_Beruh.felú-átadott-átvett" xfId="77" xr:uid="{00000000-0005-0000-0000-00004D000000}"/>
    <cellStyle name="Normál_Brigitől kisebbségek" xfId="78" xr:uid="{00000000-0005-0000-0000-00004E000000}"/>
    <cellStyle name="Normál_Közös Hivatal szakfeladatosa" xfId="79" xr:uid="{00000000-0005-0000-0000-00004F000000}"/>
    <cellStyle name="Normál_KTGVET98" xfId="80" xr:uid="{00000000-0005-0000-0000-000050000000}"/>
    <cellStyle name="Normál_Munkafüzet1" xfId="81" xr:uid="{00000000-0005-0000-0000-000051000000}"/>
    <cellStyle name="Normál_Táblák-1" xfId="82" xr:uid="{00000000-0005-0000-0000-000052000000}"/>
    <cellStyle name="Note" xfId="83" xr:uid="{00000000-0005-0000-0000-000053000000}"/>
    <cellStyle name="Output" xfId="84" xr:uid="{00000000-0005-0000-0000-000054000000}"/>
    <cellStyle name="Összesen" xfId="85" builtinId="25" customBuiltin="1"/>
    <cellStyle name="Rossz" xfId="86" builtinId="27" customBuiltin="1"/>
    <cellStyle name="Semleges" xfId="87" builtinId="28" customBuiltin="1"/>
    <cellStyle name="Számítás" xfId="88" builtinId="22" customBuiltin="1"/>
    <cellStyle name="Százalék" xfId="92" builtinId="5"/>
    <cellStyle name="TableStyleLight1" xfId="100" xr:uid="{00000000-0005-0000-0000-000037000000}"/>
    <cellStyle name="Title" xfId="89" xr:uid="{00000000-0005-0000-0000-00005A000000}"/>
    <cellStyle name="Total" xfId="90" xr:uid="{00000000-0005-0000-0000-00005B000000}"/>
    <cellStyle name="Warning Text" xfId="91" xr:uid="{00000000-0005-0000-0000-00005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OMBOR~1\LOCALS~1\Temp\2012.%20&#233;vi%20k&#246;lts&#233;gvet&#233;si%20t&#225;bl&#225;k%202010.01.05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view="pageBreakPreview" zoomScaleNormal="90" zoomScaleSheetLayoutView="100" workbookViewId="0">
      <selection activeCell="B28" sqref="B28"/>
    </sheetView>
  </sheetViews>
  <sheetFormatPr defaultColWidth="9.109375" defaultRowHeight="13.2" x14ac:dyDescent="0.25"/>
  <cols>
    <col min="1" max="1" width="6.109375" style="40" customWidth="1"/>
    <col min="2" max="2" width="61.5546875" style="40" customWidth="1"/>
    <col min="3" max="3" width="11.44140625" style="45" customWidth="1"/>
    <col min="4" max="4" width="12.44140625" style="45" customWidth="1"/>
    <col min="5" max="6" width="12.5546875" style="45" customWidth="1"/>
    <col min="7" max="7" width="6.109375" style="40" customWidth="1"/>
    <col min="8" max="8" width="57.109375" style="40" customWidth="1"/>
    <col min="9" max="9" width="11.44140625" style="45" customWidth="1"/>
    <col min="10" max="10" width="12.33203125" style="40" customWidth="1"/>
    <col min="11" max="12" width="12.44140625" style="40" customWidth="1"/>
    <col min="13" max="16384" width="9.109375" style="40"/>
  </cols>
  <sheetData>
    <row r="1" spans="1:12" x14ac:dyDescent="0.25">
      <c r="A1" s="42"/>
    </row>
    <row r="2" spans="1:12" ht="19.5" customHeight="1" x14ac:dyDescent="0.25">
      <c r="A2" s="720" t="s">
        <v>595</v>
      </c>
      <c r="B2" s="720"/>
      <c r="C2" s="720"/>
      <c r="D2" s="720"/>
      <c r="E2" s="720"/>
      <c r="F2" s="720"/>
      <c r="G2" s="720"/>
      <c r="H2" s="720"/>
      <c r="I2" s="720"/>
      <c r="J2" s="721"/>
      <c r="K2" s="721"/>
    </row>
    <row r="3" spans="1:12" ht="13.8" thickBot="1" x14ac:dyDescent="0.3">
      <c r="G3" s="45"/>
      <c r="H3" s="45"/>
    </row>
    <row r="4" spans="1:12" ht="13.5" customHeight="1" x14ac:dyDescent="0.25">
      <c r="A4" s="729" t="s">
        <v>150</v>
      </c>
      <c r="B4" s="730"/>
      <c r="C4" s="730"/>
      <c r="D4" s="731"/>
      <c r="E4" s="731"/>
      <c r="F4" s="222"/>
      <c r="G4" s="732" t="s">
        <v>151</v>
      </c>
      <c r="H4" s="732"/>
      <c r="I4" s="732"/>
      <c r="J4" s="733"/>
      <c r="K4" s="733"/>
      <c r="L4" s="178"/>
    </row>
    <row r="5" spans="1:12" ht="14.25" customHeight="1" thickBot="1" x14ac:dyDescent="0.3">
      <c r="A5" s="727" t="s">
        <v>101</v>
      </c>
      <c r="B5" s="728"/>
      <c r="C5" s="46" t="s">
        <v>106</v>
      </c>
      <c r="D5" s="46" t="s">
        <v>231</v>
      </c>
      <c r="E5" s="46" t="s">
        <v>211</v>
      </c>
      <c r="F5" s="46" t="s">
        <v>311</v>
      </c>
      <c r="G5" s="728" t="s">
        <v>101</v>
      </c>
      <c r="H5" s="728"/>
      <c r="I5" s="46" t="s">
        <v>102</v>
      </c>
      <c r="J5" s="47" t="s">
        <v>231</v>
      </c>
      <c r="K5" s="47" t="s">
        <v>211</v>
      </c>
      <c r="L5" s="225" t="s">
        <v>311</v>
      </c>
    </row>
    <row r="6" spans="1:12" ht="13.5" customHeight="1" x14ac:dyDescent="0.25">
      <c r="A6" s="223" t="s">
        <v>70</v>
      </c>
      <c r="B6" s="224"/>
      <c r="C6" s="49">
        <f>SUM(C7:C9)</f>
        <v>293286</v>
      </c>
      <c r="D6" s="49">
        <f>SUM(D7:D9)</f>
        <v>348876</v>
      </c>
      <c r="E6" s="49">
        <f>SUM(E7:E9)</f>
        <v>348876</v>
      </c>
      <c r="F6" s="231">
        <f>(E6/D6)</f>
        <v>1</v>
      </c>
      <c r="G6" s="224" t="s">
        <v>32</v>
      </c>
      <c r="H6" s="48"/>
      <c r="I6" s="49">
        <v>283904</v>
      </c>
      <c r="J6" s="49">
        <v>300363</v>
      </c>
      <c r="K6" s="49">
        <v>290933</v>
      </c>
      <c r="L6" s="232">
        <f>(K6/J6)</f>
        <v>0.96860465503407545</v>
      </c>
    </row>
    <row r="7" spans="1:12" ht="13.5" customHeight="1" x14ac:dyDescent="0.25">
      <c r="A7" s="50"/>
      <c r="B7" s="43" t="s">
        <v>127</v>
      </c>
      <c r="C7" s="41">
        <v>293286</v>
      </c>
      <c r="D7" s="41">
        <v>348876</v>
      </c>
      <c r="E7" s="41">
        <v>348876</v>
      </c>
      <c r="F7" s="231">
        <f>(E7/D7)</f>
        <v>1</v>
      </c>
      <c r="G7" s="44"/>
      <c r="H7" s="43"/>
      <c r="I7" s="53"/>
      <c r="J7" s="41"/>
      <c r="K7" s="41"/>
      <c r="L7" s="232"/>
    </row>
    <row r="8" spans="1:12" ht="12.75" customHeight="1" x14ac:dyDescent="0.25">
      <c r="A8" s="54"/>
      <c r="B8" s="41" t="s">
        <v>125</v>
      </c>
      <c r="C8" s="41"/>
      <c r="D8" s="41"/>
      <c r="E8" s="41"/>
      <c r="F8" s="231"/>
      <c r="G8" s="43"/>
      <c r="H8" s="43"/>
      <c r="I8" s="41"/>
      <c r="J8" s="41"/>
      <c r="K8" s="41"/>
      <c r="L8" s="232"/>
    </row>
    <row r="9" spans="1:12" x14ac:dyDescent="0.25">
      <c r="A9" s="50"/>
      <c r="B9" s="55" t="s">
        <v>72</v>
      </c>
      <c r="C9" s="41"/>
      <c r="D9" s="41"/>
      <c r="E9" s="41"/>
      <c r="F9" s="231"/>
      <c r="G9" s="44" t="s">
        <v>141</v>
      </c>
      <c r="H9" s="43"/>
      <c r="I9" s="53">
        <v>38481</v>
      </c>
      <c r="J9" s="53">
        <v>41177</v>
      </c>
      <c r="K9" s="53">
        <v>38836</v>
      </c>
      <c r="L9" s="232">
        <f>(K9/J9)</f>
        <v>0.94314787381305099</v>
      </c>
    </row>
    <row r="10" spans="1:12" ht="13.5" customHeight="1" x14ac:dyDescent="0.25">
      <c r="A10" s="50"/>
      <c r="B10" s="55"/>
      <c r="C10" s="41"/>
      <c r="D10" s="41"/>
      <c r="E10" s="41"/>
      <c r="F10" s="231"/>
      <c r="G10" s="43"/>
      <c r="H10" s="43"/>
      <c r="I10" s="41"/>
      <c r="J10" s="41"/>
      <c r="K10" s="41"/>
      <c r="L10" s="232"/>
    </row>
    <row r="11" spans="1:12" x14ac:dyDescent="0.25">
      <c r="A11" s="56" t="s">
        <v>73</v>
      </c>
      <c r="B11" s="57"/>
      <c r="C11" s="53">
        <v>23000</v>
      </c>
      <c r="D11" s="53">
        <v>32959</v>
      </c>
      <c r="E11" s="53">
        <v>32959</v>
      </c>
      <c r="F11" s="231">
        <f>(E11/D11)</f>
        <v>1</v>
      </c>
      <c r="G11" s="43"/>
      <c r="H11" s="43"/>
      <c r="I11" s="41"/>
      <c r="J11" s="41"/>
      <c r="K11" s="41"/>
      <c r="L11" s="232"/>
    </row>
    <row r="12" spans="1:12" x14ac:dyDescent="0.25">
      <c r="A12" s="56"/>
      <c r="B12" s="58" t="s">
        <v>228</v>
      </c>
      <c r="C12" s="41">
        <v>23000</v>
      </c>
      <c r="D12" s="41">
        <v>32959</v>
      </c>
      <c r="E12" s="41">
        <v>32959</v>
      </c>
      <c r="F12" s="231">
        <f>(E12/D12)</f>
        <v>1</v>
      </c>
      <c r="G12" s="719" t="s">
        <v>34</v>
      </c>
      <c r="H12" s="724"/>
      <c r="I12" s="53">
        <v>240568</v>
      </c>
      <c r="J12" s="53">
        <v>316668</v>
      </c>
      <c r="K12" s="53">
        <v>265889</v>
      </c>
      <c r="L12" s="232">
        <f>(K12/J12)</f>
        <v>0.83964593833289125</v>
      </c>
    </row>
    <row r="13" spans="1:12" x14ac:dyDescent="0.25">
      <c r="A13" s="50"/>
      <c r="B13" s="43" t="s">
        <v>136</v>
      </c>
      <c r="C13" s="41"/>
      <c r="D13" s="41"/>
      <c r="E13" s="41"/>
      <c r="F13" s="231"/>
      <c r="G13" s="43"/>
      <c r="H13" s="43"/>
      <c r="I13" s="41"/>
      <c r="J13" s="41"/>
      <c r="K13" s="41"/>
      <c r="L13" s="232"/>
    </row>
    <row r="14" spans="1:12" x14ac:dyDescent="0.25">
      <c r="A14" s="50"/>
      <c r="B14" s="43"/>
      <c r="C14" s="41"/>
      <c r="D14" s="41"/>
      <c r="E14" s="41"/>
      <c r="F14" s="231"/>
      <c r="G14" s="43"/>
      <c r="H14" s="43"/>
      <c r="I14" s="43"/>
      <c r="J14" s="41"/>
      <c r="K14" s="41"/>
      <c r="L14" s="232"/>
    </row>
    <row r="15" spans="1:12" x14ac:dyDescent="0.25">
      <c r="A15" s="52" t="s">
        <v>76</v>
      </c>
      <c r="B15" s="43"/>
      <c r="C15" s="53">
        <f>SUM(C16:C19)</f>
        <v>382534</v>
      </c>
      <c r="D15" s="53">
        <f>SUM(D16:D19)</f>
        <v>508572</v>
      </c>
      <c r="E15" s="53">
        <f>SUM(E16:E19)</f>
        <v>492108</v>
      </c>
      <c r="F15" s="231">
        <f>(E15/D15)</f>
        <v>0.96762700266628909</v>
      </c>
      <c r="G15" s="44" t="s">
        <v>41</v>
      </c>
      <c r="H15" s="43"/>
      <c r="I15" s="53">
        <v>5080</v>
      </c>
      <c r="J15" s="53">
        <v>5510</v>
      </c>
      <c r="K15" s="53">
        <v>3837</v>
      </c>
      <c r="L15" s="232">
        <f>(K15/J15)</f>
        <v>0.69637023593466429</v>
      </c>
    </row>
    <row r="16" spans="1:12" x14ac:dyDescent="0.25">
      <c r="A16" s="52"/>
      <c r="B16" s="43" t="s">
        <v>368</v>
      </c>
      <c r="C16" s="41">
        <v>382534</v>
      </c>
      <c r="D16" s="41">
        <v>508572</v>
      </c>
      <c r="E16" s="41">
        <v>492108</v>
      </c>
      <c r="F16" s="231">
        <f>(E16/D16)</f>
        <v>0.96762700266628909</v>
      </c>
      <c r="G16" s="44"/>
      <c r="H16" s="43"/>
      <c r="I16" s="53"/>
      <c r="J16" s="41"/>
      <c r="K16" s="41"/>
      <c r="L16" s="232"/>
    </row>
    <row r="17" spans="1:12" x14ac:dyDescent="0.25">
      <c r="A17" s="50"/>
      <c r="B17" s="43" t="s">
        <v>74</v>
      </c>
      <c r="C17" s="41"/>
      <c r="D17" s="41"/>
      <c r="E17" s="41"/>
      <c r="F17" s="231"/>
      <c r="G17" s="43"/>
      <c r="H17" s="43"/>
      <c r="I17" s="41"/>
      <c r="J17" s="41"/>
      <c r="K17" s="41"/>
      <c r="L17" s="232"/>
    </row>
    <row r="18" spans="1:12" x14ac:dyDescent="0.25">
      <c r="A18" s="50"/>
      <c r="B18" s="43" t="s">
        <v>75</v>
      </c>
      <c r="C18" s="41"/>
      <c r="D18" s="41"/>
      <c r="E18" s="41"/>
      <c r="F18" s="231"/>
      <c r="G18" s="44" t="s">
        <v>123</v>
      </c>
      <c r="H18" s="43"/>
      <c r="I18" s="53">
        <v>85040</v>
      </c>
      <c r="J18" s="53">
        <v>199656</v>
      </c>
      <c r="K18" s="53">
        <v>59247</v>
      </c>
      <c r="L18" s="232">
        <f>(K18/J18)</f>
        <v>0.29674540209159755</v>
      </c>
    </row>
    <row r="19" spans="1:12" x14ac:dyDescent="0.25">
      <c r="A19" s="50"/>
      <c r="B19" s="43" t="s">
        <v>29</v>
      </c>
      <c r="C19" s="41"/>
      <c r="D19" s="41"/>
      <c r="E19" s="41"/>
      <c r="F19" s="231"/>
      <c r="G19" s="43"/>
      <c r="H19" s="43" t="s">
        <v>38</v>
      </c>
      <c r="I19" s="41"/>
      <c r="J19" s="41"/>
      <c r="K19" s="41"/>
      <c r="L19" s="232"/>
    </row>
    <row r="20" spans="1:12" x14ac:dyDescent="0.25">
      <c r="A20" s="52"/>
      <c r="B20" s="44"/>
      <c r="C20" s="53"/>
      <c r="D20" s="53"/>
      <c r="E20" s="53"/>
      <c r="F20" s="231"/>
      <c r="G20" s="43"/>
      <c r="H20" s="43" t="s">
        <v>39</v>
      </c>
      <c r="I20" s="41">
        <v>17012</v>
      </c>
      <c r="J20" s="41">
        <v>19009</v>
      </c>
      <c r="K20" s="41">
        <v>17246</v>
      </c>
      <c r="L20" s="232">
        <f>(K20/J20)</f>
        <v>0.90725445841443531</v>
      </c>
    </row>
    <row r="21" spans="1:12" x14ac:dyDescent="0.25">
      <c r="A21" s="52" t="s">
        <v>155</v>
      </c>
      <c r="B21" s="44"/>
      <c r="C21" s="53">
        <f>SUM(C22:C27)</f>
        <v>187000</v>
      </c>
      <c r="D21" s="53">
        <f>SUM(D22:D27)</f>
        <v>213158</v>
      </c>
      <c r="E21" s="53">
        <f>SUM(E22:E27)</f>
        <v>203937</v>
      </c>
      <c r="F21" s="231">
        <f t="shared" ref="F21:F27" si="0">(E21/D21)</f>
        <v>0.95674100901678572</v>
      </c>
      <c r="G21" s="43"/>
      <c r="H21" s="43" t="s">
        <v>104</v>
      </c>
      <c r="I21" s="41"/>
      <c r="J21" s="41"/>
      <c r="K21" s="41"/>
      <c r="L21" s="232"/>
    </row>
    <row r="22" spans="1:12" ht="14.25" customHeight="1" x14ac:dyDescent="0.25">
      <c r="A22" s="50"/>
      <c r="B22" s="43" t="s">
        <v>78</v>
      </c>
      <c r="C22" s="41">
        <v>6000</v>
      </c>
      <c r="D22" s="41">
        <v>7628</v>
      </c>
      <c r="E22" s="41">
        <v>6528</v>
      </c>
      <c r="F22" s="231">
        <f t="shared" si="0"/>
        <v>0.85579444153120088</v>
      </c>
      <c r="G22" s="43"/>
      <c r="H22" s="59" t="s">
        <v>40</v>
      </c>
      <c r="I22" s="60">
        <v>28000</v>
      </c>
      <c r="J22" s="41">
        <v>138646</v>
      </c>
      <c r="K22" s="41"/>
      <c r="L22" s="232"/>
    </row>
    <row r="23" spans="1:12" x14ac:dyDescent="0.25">
      <c r="A23" s="50"/>
      <c r="B23" s="43" t="s">
        <v>310</v>
      </c>
      <c r="C23" s="41">
        <v>180000</v>
      </c>
      <c r="D23" s="41">
        <v>203349</v>
      </c>
      <c r="E23" s="41">
        <v>196663</v>
      </c>
      <c r="F23" s="231">
        <f t="shared" si="0"/>
        <v>0.96712056612031527</v>
      </c>
      <c r="G23" s="43"/>
      <c r="H23" s="61" t="s">
        <v>210</v>
      </c>
      <c r="I23" s="60"/>
      <c r="J23" s="41"/>
      <c r="K23" s="41"/>
      <c r="L23" s="232"/>
    </row>
    <row r="24" spans="1:12" x14ac:dyDescent="0.25">
      <c r="A24" s="50"/>
      <c r="B24" s="62" t="s">
        <v>137</v>
      </c>
      <c r="C24" s="41"/>
      <c r="D24" s="41"/>
      <c r="E24" s="41"/>
      <c r="F24" s="231"/>
      <c r="G24" s="43"/>
      <c r="H24" s="59" t="s">
        <v>58</v>
      </c>
      <c r="I24" s="60"/>
      <c r="J24" s="41"/>
      <c r="K24" s="41"/>
      <c r="L24" s="232"/>
    </row>
    <row r="25" spans="1:12" x14ac:dyDescent="0.25">
      <c r="A25" s="50"/>
      <c r="B25" s="62" t="s">
        <v>350</v>
      </c>
      <c r="C25" s="41"/>
      <c r="D25" s="41"/>
      <c r="E25" s="41"/>
      <c r="F25" s="231"/>
      <c r="G25" s="43"/>
      <c r="H25" s="59"/>
      <c r="I25" s="60"/>
      <c r="J25" s="41"/>
      <c r="K25" s="41"/>
      <c r="L25" s="232"/>
    </row>
    <row r="26" spans="1:12" x14ac:dyDescent="0.25">
      <c r="A26" s="56"/>
      <c r="B26" s="58" t="s">
        <v>386</v>
      </c>
      <c r="C26" s="41"/>
      <c r="D26" s="41"/>
      <c r="E26" s="41"/>
      <c r="F26" s="231"/>
      <c r="G26" s="221"/>
      <c r="H26" s="43" t="s">
        <v>196</v>
      </c>
      <c r="I26" s="41">
        <v>40028</v>
      </c>
      <c r="J26" s="41">
        <v>42001</v>
      </c>
      <c r="K26" s="41">
        <v>42001</v>
      </c>
      <c r="L26" s="232">
        <f t="shared" ref="L26" si="1">(K26/J26)</f>
        <v>1</v>
      </c>
    </row>
    <row r="27" spans="1:12" x14ac:dyDescent="0.25">
      <c r="A27" s="56"/>
      <c r="B27" s="58" t="s">
        <v>369</v>
      </c>
      <c r="C27" s="41">
        <v>1000</v>
      </c>
      <c r="D27" s="41">
        <v>2181</v>
      </c>
      <c r="E27" s="41">
        <v>746</v>
      </c>
      <c r="F27" s="231">
        <f t="shared" si="0"/>
        <v>0.34204493351673543</v>
      </c>
      <c r="G27" s="43"/>
      <c r="H27" s="43"/>
      <c r="I27" s="41"/>
      <c r="J27" s="41"/>
      <c r="K27" s="41"/>
      <c r="L27" s="232"/>
    </row>
    <row r="28" spans="1:12" ht="12.75" customHeight="1" x14ac:dyDescent="0.25">
      <c r="A28" s="52" t="s">
        <v>84</v>
      </c>
      <c r="B28" s="43"/>
      <c r="C28" s="53">
        <f>SUM(C29:C36)</f>
        <v>16067</v>
      </c>
      <c r="D28" s="53">
        <f>SUM(D29:D37)</f>
        <v>26574</v>
      </c>
      <c r="E28" s="53">
        <f>SUM(E29:E37)</f>
        <v>23656</v>
      </c>
      <c r="F28" s="231">
        <f>(E28/D28)</f>
        <v>0.8901934221419433</v>
      </c>
      <c r="G28" s="44" t="s">
        <v>124</v>
      </c>
      <c r="H28" s="43"/>
      <c r="I28" s="53">
        <v>459512</v>
      </c>
      <c r="J28" s="53">
        <v>591036</v>
      </c>
      <c r="K28" s="53">
        <v>393011</v>
      </c>
      <c r="L28" s="232">
        <f>(K28/J28)</f>
        <v>0.66495272707584652</v>
      </c>
    </row>
    <row r="29" spans="1:12" x14ac:dyDescent="0.25">
      <c r="A29" s="50"/>
      <c r="B29" s="43" t="s">
        <v>225</v>
      </c>
      <c r="C29" s="41"/>
      <c r="D29" s="41">
        <v>5</v>
      </c>
      <c r="E29" s="41">
        <v>4</v>
      </c>
      <c r="F29" s="231">
        <f>(E29/D29)</f>
        <v>0.8</v>
      </c>
      <c r="G29" s="43"/>
      <c r="H29" s="43"/>
      <c r="I29" s="41"/>
      <c r="J29" s="41"/>
      <c r="K29" s="41"/>
      <c r="L29" s="232"/>
    </row>
    <row r="30" spans="1:12" x14ac:dyDescent="0.25">
      <c r="A30" s="50"/>
      <c r="B30" s="43" t="s">
        <v>48</v>
      </c>
      <c r="C30" s="41">
        <v>11000</v>
      </c>
      <c r="D30" s="41">
        <v>14886</v>
      </c>
      <c r="E30" s="41">
        <v>13735</v>
      </c>
      <c r="F30" s="231">
        <f>(E30/D30)</f>
        <v>0.92267902727394868</v>
      </c>
      <c r="G30" s="43"/>
      <c r="H30" s="43"/>
      <c r="I30" s="41"/>
      <c r="J30" s="41"/>
      <c r="K30" s="41"/>
      <c r="L30" s="232"/>
    </row>
    <row r="31" spans="1:12" x14ac:dyDescent="0.25">
      <c r="A31" s="50"/>
      <c r="B31" s="43" t="s">
        <v>198</v>
      </c>
      <c r="C31" s="41"/>
      <c r="D31" s="41"/>
      <c r="E31" s="41"/>
      <c r="F31" s="231"/>
      <c r="G31" s="44" t="s">
        <v>126</v>
      </c>
      <c r="H31" s="43"/>
      <c r="I31" s="53">
        <v>20487</v>
      </c>
      <c r="J31" s="53">
        <v>52829</v>
      </c>
      <c r="K31" s="53">
        <v>16169</v>
      </c>
      <c r="L31" s="232">
        <f>(K31/J31)</f>
        <v>0.30606295784512294</v>
      </c>
    </row>
    <row r="32" spans="1:12" x14ac:dyDescent="0.25">
      <c r="A32" s="52"/>
      <c r="B32" s="43" t="s">
        <v>49</v>
      </c>
      <c r="C32" s="41"/>
      <c r="D32" s="41"/>
      <c r="E32" s="41"/>
      <c r="F32" s="231"/>
      <c r="G32" s="43"/>
      <c r="H32" s="43"/>
      <c r="I32" s="41"/>
      <c r="J32" s="41"/>
      <c r="K32" s="41"/>
      <c r="L32" s="232"/>
    </row>
    <row r="33" spans="1:12" x14ac:dyDescent="0.25">
      <c r="A33" s="50"/>
      <c r="B33" s="43" t="s">
        <v>86</v>
      </c>
      <c r="C33" s="41">
        <v>4100</v>
      </c>
      <c r="D33" s="41">
        <v>6022</v>
      </c>
      <c r="E33" s="41">
        <v>4760</v>
      </c>
      <c r="F33" s="231">
        <f t="shared" ref="F33:F39" si="2">(E33/D33)</f>
        <v>0.79043507140484892</v>
      </c>
      <c r="G33" s="43"/>
      <c r="H33" s="43"/>
      <c r="I33" s="41"/>
      <c r="J33" s="41"/>
      <c r="K33" s="41"/>
      <c r="L33" s="232"/>
    </row>
    <row r="34" spans="1:12" ht="13.5" customHeight="1" x14ac:dyDescent="0.25">
      <c r="A34" s="50"/>
      <c r="B34" s="43" t="s">
        <v>122</v>
      </c>
      <c r="C34" s="41">
        <v>937</v>
      </c>
      <c r="D34" s="41">
        <v>2574</v>
      </c>
      <c r="E34" s="41">
        <v>2081</v>
      </c>
      <c r="F34" s="231">
        <f t="shared" si="2"/>
        <v>0.80846930846930842</v>
      </c>
      <c r="G34" s="44" t="s">
        <v>61</v>
      </c>
      <c r="H34" s="43"/>
      <c r="I34" s="53"/>
      <c r="J34" s="53"/>
      <c r="K34" s="53"/>
      <c r="L34" s="232"/>
    </row>
    <row r="35" spans="1:12" x14ac:dyDescent="0.25">
      <c r="A35" s="50"/>
      <c r="B35" s="62" t="s">
        <v>138</v>
      </c>
      <c r="C35" s="41">
        <v>30</v>
      </c>
      <c r="D35" s="41">
        <v>2796</v>
      </c>
      <c r="E35" s="41">
        <v>2788</v>
      </c>
      <c r="F35" s="231">
        <f t="shared" si="2"/>
        <v>0.99713876967095849</v>
      </c>
      <c r="G35" s="43"/>
      <c r="H35" s="43" t="s">
        <v>37</v>
      </c>
      <c r="I35" s="41"/>
      <c r="J35" s="41"/>
      <c r="K35" s="41"/>
      <c r="L35" s="232"/>
    </row>
    <row r="36" spans="1:12" x14ac:dyDescent="0.25">
      <c r="A36" s="50"/>
      <c r="B36" s="62" t="s">
        <v>111</v>
      </c>
      <c r="C36" s="41"/>
      <c r="D36" s="41">
        <v>291</v>
      </c>
      <c r="E36" s="41">
        <v>288</v>
      </c>
      <c r="F36" s="231">
        <f t="shared" si="2"/>
        <v>0.98969072164948457</v>
      </c>
      <c r="G36" s="43"/>
      <c r="H36" s="43" t="s">
        <v>38</v>
      </c>
      <c r="I36" s="41"/>
      <c r="J36" s="41"/>
      <c r="K36" s="41"/>
      <c r="L36" s="232"/>
    </row>
    <row r="37" spans="1:12" ht="12.75" customHeight="1" x14ac:dyDescent="0.25">
      <c r="A37" s="52"/>
      <c r="B37" s="43" t="s">
        <v>370</v>
      </c>
      <c r="C37" s="41"/>
      <c r="D37" s="41"/>
      <c r="E37" s="41"/>
      <c r="F37" s="231"/>
      <c r="G37" s="43"/>
      <c r="H37" s="43" t="s">
        <v>62</v>
      </c>
      <c r="I37" s="41"/>
      <c r="J37" s="41">
        <v>5212</v>
      </c>
      <c r="K37" s="41">
        <v>5212</v>
      </c>
      <c r="L37" s="232">
        <v>1</v>
      </c>
    </row>
    <row r="38" spans="1:12" ht="12.75" customHeight="1" x14ac:dyDescent="0.25">
      <c r="A38" s="52" t="s">
        <v>88</v>
      </c>
      <c r="B38" s="43"/>
      <c r="C38" s="53">
        <f>SUM(C39:C40)</f>
        <v>1065</v>
      </c>
      <c r="D38" s="53">
        <f>SUM(D39:D40)</f>
        <v>28300</v>
      </c>
      <c r="E38" s="53">
        <f>SUM(E39:E40)</f>
        <v>28153</v>
      </c>
      <c r="F38" s="231">
        <f t="shared" si="2"/>
        <v>0.99480565371024732</v>
      </c>
      <c r="G38" s="43"/>
      <c r="H38" s="43" t="s">
        <v>145</v>
      </c>
      <c r="I38" s="41"/>
      <c r="J38" s="41"/>
      <c r="K38" s="41"/>
      <c r="L38" s="232"/>
    </row>
    <row r="39" spans="1:12" ht="12.75" customHeight="1" x14ac:dyDescent="0.25">
      <c r="A39" s="52"/>
      <c r="B39" s="43" t="s">
        <v>229</v>
      </c>
      <c r="C39" s="41">
        <v>1065</v>
      </c>
      <c r="D39" s="41">
        <v>28300</v>
      </c>
      <c r="E39" s="41">
        <v>28153</v>
      </c>
      <c r="F39" s="231">
        <f t="shared" si="2"/>
        <v>0.99480565371024732</v>
      </c>
      <c r="G39" s="43"/>
      <c r="H39" s="59" t="s">
        <v>63</v>
      </c>
      <c r="I39" s="60"/>
      <c r="J39" s="60"/>
      <c r="K39" s="60"/>
      <c r="L39" s="232"/>
    </row>
    <row r="40" spans="1:12" ht="12.75" customHeight="1" x14ac:dyDescent="0.25">
      <c r="A40" s="52"/>
      <c r="B40" s="43" t="s">
        <v>230</v>
      </c>
      <c r="C40" s="41"/>
      <c r="D40" s="41"/>
      <c r="E40" s="41"/>
      <c r="F40" s="231"/>
      <c r="G40" s="43"/>
      <c r="H40" s="59" t="s">
        <v>64</v>
      </c>
      <c r="I40" s="60"/>
      <c r="J40" s="60"/>
      <c r="K40" s="60"/>
      <c r="L40" s="232"/>
    </row>
    <row r="41" spans="1:12" ht="12.75" customHeight="1" x14ac:dyDescent="0.25">
      <c r="A41" s="52"/>
      <c r="B41" s="43"/>
      <c r="C41" s="41"/>
      <c r="D41" s="41"/>
      <c r="E41" s="41"/>
      <c r="F41" s="231"/>
      <c r="G41" s="43"/>
      <c r="H41" s="59" t="s">
        <v>65</v>
      </c>
      <c r="I41" s="60"/>
      <c r="J41" s="60"/>
      <c r="K41" s="60"/>
      <c r="L41" s="232"/>
    </row>
    <row r="42" spans="1:12" ht="12.75" customHeight="1" x14ac:dyDescent="0.25">
      <c r="A42" s="52" t="s">
        <v>89</v>
      </c>
      <c r="B42" s="43"/>
      <c r="C42" s="53">
        <f>SUM(C43:C45)</f>
        <v>0</v>
      </c>
      <c r="D42" s="53">
        <f>SUM(D43:D45)</f>
        <v>550</v>
      </c>
      <c r="E42" s="53">
        <f>SUM(E43:E45)</f>
        <v>550</v>
      </c>
      <c r="F42" s="231">
        <v>1</v>
      </c>
      <c r="G42" s="43"/>
      <c r="H42" s="59"/>
      <c r="I42" s="60"/>
      <c r="J42" s="60"/>
      <c r="K42" s="60"/>
      <c r="L42" s="232"/>
    </row>
    <row r="43" spans="1:12" ht="12.75" customHeight="1" x14ac:dyDescent="0.25">
      <c r="A43" s="50"/>
      <c r="B43" s="43" t="s">
        <v>139</v>
      </c>
      <c r="C43" s="41"/>
      <c r="D43" s="41"/>
      <c r="E43" s="41"/>
      <c r="F43" s="231"/>
      <c r="G43" s="43"/>
      <c r="H43" s="59"/>
      <c r="I43" s="60"/>
      <c r="J43" s="60"/>
      <c r="K43" s="60"/>
      <c r="L43" s="232"/>
    </row>
    <row r="44" spans="1:12" ht="12.75" customHeight="1" x14ac:dyDescent="0.25">
      <c r="A44" s="50"/>
      <c r="B44" s="43" t="s">
        <v>91</v>
      </c>
      <c r="C44" s="41">
        <v>0</v>
      </c>
      <c r="D44" s="41">
        <v>550</v>
      </c>
      <c r="E44" s="41">
        <v>550</v>
      </c>
      <c r="F44" s="231">
        <v>1</v>
      </c>
      <c r="G44" s="43"/>
      <c r="H44" s="59"/>
      <c r="I44" s="60"/>
      <c r="J44" s="60"/>
      <c r="K44" s="60"/>
      <c r="L44" s="232"/>
    </row>
    <row r="45" spans="1:12" ht="12.75" customHeight="1" x14ac:dyDescent="0.25">
      <c r="A45" s="63"/>
      <c r="B45" s="58" t="s">
        <v>140</v>
      </c>
      <c r="C45" s="41"/>
      <c r="D45" s="41"/>
      <c r="E45" s="41"/>
      <c r="F45" s="231"/>
      <c r="G45" s="43"/>
      <c r="H45" s="43"/>
      <c r="I45" s="41"/>
      <c r="J45" s="41"/>
      <c r="K45" s="41"/>
      <c r="L45" s="232"/>
    </row>
    <row r="46" spans="1:12" ht="12.75" customHeight="1" x14ac:dyDescent="0.25">
      <c r="A46" s="50"/>
      <c r="B46" s="43"/>
      <c r="C46" s="41"/>
      <c r="D46" s="41"/>
      <c r="E46" s="41"/>
      <c r="F46" s="231"/>
      <c r="G46" s="43"/>
      <c r="H46" s="43"/>
      <c r="I46" s="41"/>
      <c r="J46" s="41"/>
      <c r="K46" s="41"/>
      <c r="L46" s="232"/>
    </row>
    <row r="47" spans="1:12" x14ac:dyDescent="0.25">
      <c r="A47" s="52" t="s">
        <v>92</v>
      </c>
      <c r="B47" s="43"/>
      <c r="C47" s="53">
        <f>SUM(C48:C49)</f>
        <v>120</v>
      </c>
      <c r="D47" s="53">
        <f>SUM(D48:D49)</f>
        <v>10706</v>
      </c>
      <c r="E47" s="53">
        <f>SUM(E48:E49)</f>
        <v>10265</v>
      </c>
      <c r="F47" s="231">
        <f>(E47/D47)</f>
        <v>0.95880814496543998</v>
      </c>
      <c r="G47" s="43"/>
      <c r="H47" s="43"/>
      <c r="I47" s="41"/>
      <c r="J47" s="41"/>
      <c r="K47" s="41"/>
      <c r="L47" s="232"/>
    </row>
    <row r="48" spans="1:12" ht="12.75" customHeight="1" x14ac:dyDescent="0.25">
      <c r="A48" s="50"/>
      <c r="B48" s="43" t="s">
        <v>93</v>
      </c>
      <c r="C48" s="41"/>
      <c r="D48" s="41"/>
      <c r="E48" s="41"/>
      <c r="F48" s="231"/>
      <c r="G48" s="43"/>
      <c r="H48" s="43"/>
      <c r="I48" s="41"/>
      <c r="J48" s="41"/>
      <c r="K48" s="41"/>
      <c r="L48" s="232"/>
    </row>
    <row r="49" spans="1:12" ht="12.75" customHeight="1" x14ac:dyDescent="0.25">
      <c r="A49" s="50"/>
      <c r="B49" s="43" t="s">
        <v>94</v>
      </c>
      <c r="C49" s="41">
        <v>120</v>
      </c>
      <c r="D49" s="41">
        <v>10706</v>
      </c>
      <c r="E49" s="41">
        <v>10265</v>
      </c>
      <c r="F49" s="231">
        <f t="shared" ref="F49" si="3">(E49/D49)</f>
        <v>0.95880814496543998</v>
      </c>
      <c r="G49" s="43"/>
      <c r="H49" s="43"/>
      <c r="I49" s="41"/>
      <c r="J49" s="41"/>
      <c r="K49" s="41"/>
      <c r="L49" s="232"/>
    </row>
    <row r="50" spans="1:12" ht="12.75" customHeight="1" x14ac:dyDescent="0.25">
      <c r="A50" s="50"/>
      <c r="B50" s="43"/>
      <c r="C50" s="41"/>
      <c r="D50" s="41"/>
      <c r="E50" s="41"/>
      <c r="F50" s="231"/>
      <c r="G50" s="43"/>
      <c r="H50" s="43"/>
      <c r="I50" s="41"/>
      <c r="J50" s="41"/>
      <c r="K50" s="41"/>
      <c r="L50" s="232"/>
    </row>
    <row r="51" spans="1:12" ht="18.75" customHeight="1" x14ac:dyDescent="0.25">
      <c r="A51" s="64" t="s">
        <v>116</v>
      </c>
      <c r="B51" s="65"/>
      <c r="C51" s="53">
        <f>SUM(C6,C11,C15,C21,C28,C38,C42,C47)</f>
        <v>903072</v>
      </c>
      <c r="D51" s="53">
        <f>SUM(D6,D11,D15,D21,D28,D38,D42,D47)</f>
        <v>1169695</v>
      </c>
      <c r="E51" s="53">
        <f>SUM(E6,E11,E15,E21,E28,E38,E42,E47)</f>
        <v>1140504</v>
      </c>
      <c r="F51" s="231">
        <f>(E51/D51)</f>
        <v>0.97504392170608578</v>
      </c>
      <c r="G51" s="719" t="s">
        <v>117</v>
      </c>
      <c r="H51" s="724"/>
      <c r="I51" s="53">
        <f>SUM(I6+I9+I12+I15+I18+I28+I31+I34)</f>
        <v>1133072</v>
      </c>
      <c r="J51" s="53">
        <f>SUM(J6+J9+J12+J15+J18+J28+J31+J34+J37)</f>
        <v>1512451</v>
      </c>
      <c r="K51" s="53">
        <f>SUM(K6+K9+K12+K15+K18+K28+K31+K34+K37)</f>
        <v>1073134</v>
      </c>
      <c r="L51" s="232">
        <f>(K51/J51)</f>
        <v>0.7095330691705054</v>
      </c>
    </row>
    <row r="52" spans="1:12" ht="12.75" customHeight="1" x14ac:dyDescent="0.25">
      <c r="A52" s="50"/>
      <c r="B52" s="43"/>
      <c r="C52" s="41"/>
      <c r="D52" s="41"/>
      <c r="E52" s="41"/>
      <c r="F52" s="231"/>
      <c r="G52" s="43"/>
      <c r="H52" s="43"/>
      <c r="I52" s="41"/>
      <c r="J52" s="41"/>
      <c r="K52" s="41"/>
      <c r="L52" s="232"/>
    </row>
    <row r="53" spans="1:12" ht="12.75" customHeight="1" x14ac:dyDescent="0.25">
      <c r="A53" s="66" t="s">
        <v>128</v>
      </c>
      <c r="B53" s="57"/>
      <c r="C53" s="53">
        <f>(C51-I51)</f>
        <v>-230000</v>
      </c>
      <c r="D53" s="53">
        <f>(D51-J51)</f>
        <v>-342756</v>
      </c>
      <c r="E53" s="53">
        <f>(E51-K51)</f>
        <v>67370</v>
      </c>
      <c r="F53" s="231">
        <f>(E53/D53)</f>
        <v>-0.19655381670926256</v>
      </c>
      <c r="G53" s="43"/>
      <c r="H53" s="43"/>
      <c r="I53" s="41"/>
      <c r="J53" s="41"/>
      <c r="K53" s="41"/>
      <c r="L53" s="232"/>
    </row>
    <row r="54" spans="1:12" ht="12.75" customHeight="1" x14ac:dyDescent="0.25">
      <c r="A54" s="66"/>
      <c r="B54" s="57"/>
      <c r="C54" s="53"/>
      <c r="D54" s="53"/>
      <c r="E54" s="53"/>
      <c r="F54" s="231"/>
      <c r="G54" s="719" t="s">
        <v>385</v>
      </c>
      <c r="H54" s="724"/>
      <c r="I54" s="53"/>
      <c r="J54" s="53"/>
      <c r="K54" s="53"/>
      <c r="L54" s="232"/>
    </row>
    <row r="55" spans="1:12" ht="15" customHeight="1" x14ac:dyDescent="0.25">
      <c r="A55" s="56" t="s">
        <v>129</v>
      </c>
      <c r="B55" s="57"/>
      <c r="C55" s="53">
        <f>SUM(C56:C58)</f>
        <v>230000</v>
      </c>
      <c r="D55" s="53">
        <f>SUM(D56:D60)</f>
        <v>353418</v>
      </c>
      <c r="E55" s="53">
        <f>SUM(E56:E59)</f>
        <v>353418</v>
      </c>
      <c r="F55" s="231">
        <f>(E55/D55)</f>
        <v>1</v>
      </c>
      <c r="G55" s="44"/>
      <c r="H55" s="67"/>
      <c r="I55" s="53"/>
      <c r="J55" s="53"/>
      <c r="K55" s="53"/>
      <c r="L55" s="232"/>
    </row>
    <row r="56" spans="1:12" ht="12.75" customHeight="1" x14ac:dyDescent="0.25">
      <c r="A56" s="50"/>
      <c r="B56" s="43" t="s">
        <v>113</v>
      </c>
      <c r="C56" s="41">
        <v>230000</v>
      </c>
      <c r="D56" s="41">
        <v>291354</v>
      </c>
      <c r="E56" s="41">
        <v>291354</v>
      </c>
      <c r="F56" s="231">
        <f>(E56/D56)</f>
        <v>1</v>
      </c>
      <c r="G56" s="719" t="s">
        <v>207</v>
      </c>
      <c r="H56" s="724"/>
      <c r="I56" s="53"/>
      <c r="J56" s="53"/>
      <c r="K56" s="53"/>
      <c r="L56" s="232"/>
    </row>
    <row r="57" spans="1:12" ht="12.75" customHeight="1" x14ac:dyDescent="0.25">
      <c r="A57" s="50"/>
      <c r="B57" s="68" t="s">
        <v>114</v>
      </c>
      <c r="C57" s="453"/>
      <c r="D57" s="453"/>
      <c r="E57" s="453"/>
      <c r="F57" s="231"/>
      <c r="G57" s="43"/>
      <c r="H57" s="43"/>
      <c r="I57" s="53"/>
      <c r="J57" s="41"/>
      <c r="K57" s="41"/>
      <c r="L57" s="232"/>
    </row>
    <row r="58" spans="1:12" ht="12.75" customHeight="1" x14ac:dyDescent="0.25">
      <c r="A58" s="50"/>
      <c r="B58" s="43" t="s">
        <v>603</v>
      </c>
      <c r="C58" s="453"/>
      <c r="D58" s="453">
        <v>49780</v>
      </c>
      <c r="E58" s="453">
        <v>49780</v>
      </c>
      <c r="F58" s="231">
        <v>1</v>
      </c>
      <c r="G58" s="719" t="s">
        <v>200</v>
      </c>
      <c r="H58" s="724"/>
      <c r="I58" s="53">
        <v>0</v>
      </c>
      <c r="J58" s="53"/>
      <c r="K58" s="53"/>
      <c r="L58" s="232"/>
    </row>
    <row r="59" spans="1:12" ht="12.75" customHeight="1" x14ac:dyDescent="0.25">
      <c r="A59" s="50"/>
      <c r="B59" s="43" t="s">
        <v>205</v>
      </c>
      <c r="C59" s="453"/>
      <c r="D59" s="453">
        <v>12284</v>
      </c>
      <c r="E59" s="453">
        <v>12284</v>
      </c>
      <c r="F59" s="231">
        <f>(E59/D59)</f>
        <v>1</v>
      </c>
      <c r="G59" s="44"/>
      <c r="H59" s="44"/>
      <c r="I59" s="53"/>
      <c r="J59" s="53"/>
      <c r="K59" s="53"/>
      <c r="L59" s="232"/>
    </row>
    <row r="60" spans="1:12" ht="12.75" customHeight="1" x14ac:dyDescent="0.25">
      <c r="A60" s="718"/>
      <c r="B60" s="719"/>
      <c r="C60" s="453"/>
      <c r="D60" s="453"/>
      <c r="E60" s="454"/>
      <c r="F60" s="231"/>
      <c r="G60" s="719" t="s">
        <v>387</v>
      </c>
      <c r="H60" s="724"/>
      <c r="I60" s="53">
        <v>0</v>
      </c>
      <c r="J60" s="53"/>
      <c r="K60" s="53"/>
      <c r="L60" s="232"/>
    </row>
    <row r="61" spans="1:12" ht="12.75" customHeight="1" x14ac:dyDescent="0.25">
      <c r="A61" s="50"/>
      <c r="B61" s="68"/>
      <c r="C61" s="453"/>
      <c r="D61" s="453"/>
      <c r="E61" s="453"/>
      <c r="F61" s="231"/>
      <c r="G61" s="67"/>
      <c r="H61" s="44"/>
      <c r="I61" s="53"/>
      <c r="J61" s="41"/>
      <c r="K61" s="41"/>
      <c r="L61" s="232"/>
    </row>
    <row r="62" spans="1:12" ht="12.75" customHeight="1" x14ac:dyDescent="0.25">
      <c r="A62" s="725" t="s">
        <v>115</v>
      </c>
      <c r="B62" s="726"/>
      <c r="C62" s="454"/>
      <c r="D62" s="454"/>
      <c r="E62" s="454"/>
      <c r="F62" s="231"/>
      <c r="G62" s="44" t="s">
        <v>144</v>
      </c>
      <c r="H62" s="44"/>
      <c r="I62" s="53"/>
      <c r="J62" s="53"/>
      <c r="K62" s="53"/>
      <c r="L62" s="232"/>
    </row>
    <row r="63" spans="1:12" ht="12.75" customHeight="1" x14ac:dyDescent="0.25">
      <c r="A63" s="69"/>
      <c r="B63" s="68"/>
      <c r="C63" s="41"/>
      <c r="D63" s="41"/>
      <c r="E63" s="41"/>
      <c r="F63" s="231"/>
      <c r="G63" s="67"/>
      <c r="H63" s="44"/>
      <c r="I63" s="53"/>
      <c r="J63" s="41"/>
      <c r="K63" s="41"/>
      <c r="L63" s="232"/>
    </row>
    <row r="64" spans="1:12" ht="12.75" customHeight="1" x14ac:dyDescent="0.25">
      <c r="A64" s="69"/>
      <c r="B64" s="68"/>
      <c r="C64" s="41"/>
      <c r="D64" s="41"/>
      <c r="E64" s="41"/>
      <c r="F64" s="231"/>
      <c r="G64" s="719" t="s">
        <v>206</v>
      </c>
      <c r="H64" s="724"/>
      <c r="I64" s="53"/>
      <c r="J64" s="53">
        <v>10662</v>
      </c>
      <c r="K64" s="53">
        <v>10662</v>
      </c>
      <c r="L64" s="232">
        <f>(K64/J64)</f>
        <v>1</v>
      </c>
    </row>
    <row r="65" spans="1:12" ht="12.75" customHeight="1" x14ac:dyDescent="0.25">
      <c r="A65" s="69"/>
      <c r="B65" s="68"/>
      <c r="C65" s="41"/>
      <c r="D65" s="41"/>
      <c r="E65" s="41"/>
      <c r="F65" s="231"/>
      <c r="G65" s="67"/>
      <c r="H65" s="44"/>
      <c r="I65" s="53"/>
      <c r="J65" s="41"/>
      <c r="K65" s="41"/>
      <c r="L65" s="232"/>
    </row>
    <row r="66" spans="1:12" ht="15" customHeight="1" x14ac:dyDescent="0.25">
      <c r="A66" s="718" t="s">
        <v>118</v>
      </c>
      <c r="B66" s="724"/>
      <c r="C66" s="53">
        <f>SUM(C55,C62)</f>
        <v>230000</v>
      </c>
      <c r="D66" s="53">
        <f>SUM(D55)</f>
        <v>353418</v>
      </c>
      <c r="E66" s="53">
        <f>SUM(E55+E60+E62)</f>
        <v>353418</v>
      </c>
      <c r="F66" s="231">
        <f>(E66/D66)</f>
        <v>1</v>
      </c>
      <c r="G66" s="44" t="s">
        <v>119</v>
      </c>
      <c r="H66" s="53"/>
      <c r="I66" s="53"/>
      <c r="J66" s="53">
        <v>10662</v>
      </c>
      <c r="K66" s="53">
        <v>10662</v>
      </c>
      <c r="L66" s="232">
        <f>(K66/J66)</f>
        <v>1</v>
      </c>
    </row>
    <row r="67" spans="1:12" ht="12.75" customHeight="1" thickBot="1" x14ac:dyDescent="0.3">
      <c r="A67" s="722"/>
      <c r="B67" s="723"/>
      <c r="C67" s="228"/>
      <c r="D67" s="228"/>
      <c r="E67" s="228"/>
      <c r="F67" s="233"/>
      <c r="G67" s="226"/>
      <c r="H67" s="227"/>
      <c r="I67" s="228"/>
      <c r="J67" s="228"/>
      <c r="K67" s="228"/>
      <c r="L67" s="234"/>
    </row>
    <row r="68" spans="1:12" ht="19.5" customHeight="1" thickBot="1" x14ac:dyDescent="0.3">
      <c r="A68" s="229" t="s">
        <v>99</v>
      </c>
      <c r="B68" s="230"/>
      <c r="C68" s="230">
        <f>SUM(C51,C66)</f>
        <v>1133072</v>
      </c>
      <c r="D68" s="230">
        <f>SUM(D51,D66)</f>
        <v>1523113</v>
      </c>
      <c r="E68" s="230">
        <f>SUM(E51,E66)</f>
        <v>1493922</v>
      </c>
      <c r="F68" s="235">
        <f>(E68/D68)</f>
        <v>0.98083464588641811</v>
      </c>
      <c r="G68" s="734" t="s">
        <v>68</v>
      </c>
      <c r="H68" s="735"/>
      <c r="I68" s="230">
        <f>(I51+I66)</f>
        <v>1133072</v>
      </c>
      <c r="J68" s="230">
        <f>(J51+J66)</f>
        <v>1523113</v>
      </c>
      <c r="K68" s="230">
        <f>(K51+K66)</f>
        <v>1083796</v>
      </c>
      <c r="L68" s="236">
        <f>(K68/J68)</f>
        <v>0.71156637754388541</v>
      </c>
    </row>
    <row r="69" spans="1:12" ht="15" customHeight="1" x14ac:dyDescent="0.25"/>
    <row r="70" spans="1:12" ht="15" customHeight="1" x14ac:dyDescent="0.25"/>
    <row r="71" spans="1:12" ht="15" customHeight="1" x14ac:dyDescent="0.25"/>
    <row r="72" spans="1:12" ht="27" customHeight="1" x14ac:dyDescent="0.25">
      <c r="G72" s="42"/>
    </row>
    <row r="73" spans="1:12" ht="15" customHeight="1" x14ac:dyDescent="0.25"/>
    <row r="74" spans="1:12" ht="15" customHeight="1" x14ac:dyDescent="0.25"/>
    <row r="75" spans="1:12" ht="15" customHeight="1" x14ac:dyDescent="0.25"/>
    <row r="76" spans="1:12" ht="15" customHeight="1" x14ac:dyDescent="0.25"/>
    <row r="77" spans="1:12" ht="15" customHeight="1" x14ac:dyDescent="0.25">
      <c r="A77" s="42"/>
      <c r="B77" s="42"/>
      <c r="C77" s="70"/>
      <c r="D77" s="70"/>
      <c r="E77" s="70"/>
      <c r="F77" s="70"/>
    </row>
    <row r="78" spans="1:12" ht="15" customHeight="1" x14ac:dyDescent="0.25"/>
    <row r="79" spans="1:12" ht="12.75" customHeight="1" x14ac:dyDescent="0.25"/>
  </sheetData>
  <mergeCells count="17">
    <mergeCell ref="G68:H68"/>
    <mergeCell ref="G58:H58"/>
    <mergeCell ref="G56:H56"/>
    <mergeCell ref="G54:H54"/>
    <mergeCell ref="G60:H60"/>
    <mergeCell ref="A60:B60"/>
    <mergeCell ref="A2:K2"/>
    <mergeCell ref="A67:B67"/>
    <mergeCell ref="A66:B66"/>
    <mergeCell ref="A62:B62"/>
    <mergeCell ref="A5:B5"/>
    <mergeCell ref="G64:H64"/>
    <mergeCell ref="G5:H5"/>
    <mergeCell ref="A4:E4"/>
    <mergeCell ref="G4:K4"/>
    <mergeCell ref="G12:H12"/>
    <mergeCell ref="G51:H51"/>
  </mergeCells>
  <phoneticPr fontId="23" type="noConversion"/>
  <printOptions horizontalCentered="1"/>
  <pageMargins left="0.78740157480314965" right="0.78740157480314965" top="0.35433070866141736" bottom="0.27559055118110237" header="0.23622047244094491" footer="0.15748031496062992"/>
  <pageSetup paperSize="9" scale="57" orientation="landscape" r:id="rId1"/>
  <headerFooter alignWithMargins="0">
    <oddHeader xml:space="preserve">&amp;L 1. melléklet a 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view="pageBreakPreview" zoomScaleSheetLayoutView="100" workbookViewId="0">
      <selection activeCell="J25" sqref="J25"/>
    </sheetView>
  </sheetViews>
  <sheetFormatPr defaultColWidth="9.109375" defaultRowHeight="13.2" x14ac:dyDescent="0.25"/>
  <cols>
    <col min="1" max="1" width="59.33203125" style="40" customWidth="1"/>
    <col min="2" max="2" width="8.88671875" style="40" customWidth="1"/>
    <col min="3" max="3" width="12.6640625" style="40" customWidth="1"/>
    <col min="4" max="4" width="11.109375" style="40" customWidth="1"/>
    <col min="5" max="5" width="10" style="40" bestFit="1" customWidth="1"/>
    <col min="6" max="16384" width="9.109375" style="40"/>
  </cols>
  <sheetData>
    <row r="1" spans="1:5" ht="48" customHeight="1" x14ac:dyDescent="0.25">
      <c r="A1" s="956" t="s">
        <v>658</v>
      </c>
      <c r="B1" s="956"/>
      <c r="C1" s="956"/>
      <c r="D1" s="956"/>
      <c r="E1" s="956"/>
    </row>
    <row r="2" spans="1:5" ht="18.75" customHeight="1" x14ac:dyDescent="0.25">
      <c r="A2" s="956" t="s">
        <v>100</v>
      </c>
      <c r="B2" s="956"/>
      <c r="C2" s="956"/>
      <c r="D2" s="956"/>
      <c r="E2" s="956"/>
    </row>
    <row r="3" spans="1:5" ht="18.75" customHeight="1" x14ac:dyDescent="0.25">
      <c r="A3" s="144"/>
      <c r="B3" s="144"/>
      <c r="C3" s="2"/>
      <c r="D3" s="2"/>
    </row>
    <row r="4" spans="1:5" ht="18.75" customHeight="1" x14ac:dyDescent="0.25">
      <c r="A4" s="144"/>
      <c r="B4" s="144"/>
      <c r="C4" s="2"/>
      <c r="D4" s="2"/>
    </row>
    <row r="5" spans="1:5" ht="14.25" customHeight="1" thickBot="1" x14ac:dyDescent="0.3">
      <c r="A5" s="2"/>
    </row>
    <row r="6" spans="1:5" ht="33.75" customHeight="1" thickBot="1" x14ac:dyDescent="0.3">
      <c r="A6" s="146" t="s">
        <v>101</v>
      </c>
      <c r="B6" s="147" t="s">
        <v>102</v>
      </c>
      <c r="C6" s="147" t="s">
        <v>231</v>
      </c>
      <c r="D6" s="147" t="s">
        <v>211</v>
      </c>
      <c r="E6" s="148" t="s">
        <v>311</v>
      </c>
    </row>
    <row r="7" spans="1:5" ht="15" x14ac:dyDescent="0.25">
      <c r="A7" s="636" t="s">
        <v>353</v>
      </c>
      <c r="B7" s="637">
        <v>420</v>
      </c>
      <c r="C7" s="637">
        <v>520</v>
      </c>
      <c r="D7" s="145">
        <v>467</v>
      </c>
      <c r="E7" s="344">
        <f>(D7/C7)</f>
        <v>0.89807692307692311</v>
      </c>
    </row>
    <row r="8" spans="1:5" ht="18" customHeight="1" x14ac:dyDescent="0.25">
      <c r="A8" s="638" t="s">
        <v>405</v>
      </c>
      <c r="B8" s="637">
        <v>500</v>
      </c>
      <c r="C8" s="637">
        <v>500</v>
      </c>
      <c r="D8" s="142">
        <v>61</v>
      </c>
      <c r="E8" s="344">
        <f>(D8/C8)</f>
        <v>0.122</v>
      </c>
    </row>
    <row r="9" spans="1:5" ht="15" x14ac:dyDescent="0.25">
      <c r="A9" s="636" t="s">
        <v>655</v>
      </c>
      <c r="B9" s="637">
        <v>660</v>
      </c>
      <c r="C9" s="637">
        <v>660</v>
      </c>
      <c r="D9" s="142">
        <v>585</v>
      </c>
      <c r="E9" s="343">
        <f t="shared" ref="E9:E12" si="0">(D9/C9)</f>
        <v>0.88636363636363635</v>
      </c>
    </row>
    <row r="10" spans="1:5" ht="15" x14ac:dyDescent="0.25">
      <c r="A10" s="636" t="s">
        <v>656</v>
      </c>
      <c r="B10" s="637">
        <v>2700</v>
      </c>
      <c r="C10" s="637">
        <v>2700</v>
      </c>
      <c r="D10" s="142">
        <v>2465</v>
      </c>
      <c r="E10" s="343">
        <f t="shared" si="0"/>
        <v>0.91296296296296298</v>
      </c>
    </row>
    <row r="11" spans="1:5" ht="15" x14ac:dyDescent="0.25">
      <c r="A11" s="636" t="s">
        <v>657</v>
      </c>
      <c r="B11" s="637">
        <v>800</v>
      </c>
      <c r="C11" s="637">
        <v>800</v>
      </c>
      <c r="D11" s="142">
        <v>0</v>
      </c>
      <c r="E11" s="343">
        <f t="shared" si="0"/>
        <v>0</v>
      </c>
    </row>
    <row r="12" spans="1:5" ht="15" x14ac:dyDescent="0.25">
      <c r="A12" s="636" t="s">
        <v>103</v>
      </c>
      <c r="B12" s="637"/>
      <c r="C12" s="624">
        <v>330</v>
      </c>
      <c r="D12" s="65">
        <v>259</v>
      </c>
      <c r="E12" s="343">
        <f t="shared" si="0"/>
        <v>0.7848484848484848</v>
      </c>
    </row>
    <row r="13" spans="1:5" ht="15.6" thickBot="1" x14ac:dyDescent="0.3">
      <c r="A13" s="149"/>
      <c r="B13" s="294"/>
      <c r="C13" s="150"/>
      <c r="D13" s="150"/>
      <c r="E13" s="345"/>
    </row>
    <row r="14" spans="1:5" s="42" customFormat="1" ht="15.6" thickBot="1" x14ac:dyDescent="0.3">
      <c r="A14" s="151" t="s">
        <v>120</v>
      </c>
      <c r="B14" s="152">
        <f>SUM(B7:B13)</f>
        <v>5080</v>
      </c>
      <c r="C14" s="152">
        <f>SUM(C7:C13)</f>
        <v>5510</v>
      </c>
      <c r="D14" s="152">
        <f>SUM(D7:D13)</f>
        <v>3837</v>
      </c>
      <c r="E14" s="346">
        <f>(D14/C14)</f>
        <v>0.69637023593466429</v>
      </c>
    </row>
  </sheetData>
  <mergeCells count="2">
    <mergeCell ref="A1:E1"/>
    <mergeCell ref="A2:E2"/>
  </mergeCells>
  <phoneticPr fontId="0" type="noConversion"/>
  <printOptions horizontalCentered="1"/>
  <pageMargins left="0.78740157480314965" right="0.78740157480314965" top="0.70866141732283472" bottom="0.86614173228346458" header="0.35433070866141736" footer="0.19685039370078741"/>
  <pageSetup paperSize="9" scale="67" orientation="portrait" r:id="rId1"/>
  <headerFooter alignWithMargins="0">
    <oddHeader xml:space="preserve">&amp;L10. melléklet a  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zoomScaleSheetLayoutView="100" workbookViewId="0">
      <selection activeCell="A8" sqref="A8"/>
    </sheetView>
  </sheetViews>
  <sheetFormatPr defaultColWidth="9.109375" defaultRowHeight="15" x14ac:dyDescent="0.25"/>
  <cols>
    <col min="1" max="1" width="110.88671875" style="154" customWidth="1"/>
    <col min="2" max="2" width="14" style="155" customWidth="1"/>
    <col min="3" max="3" width="14" style="153" customWidth="1"/>
    <col min="4" max="4" width="14" style="155" customWidth="1"/>
    <col min="5" max="16384" width="9.109375" style="153"/>
  </cols>
  <sheetData>
    <row r="1" spans="1:4" ht="21.75" customHeight="1" x14ac:dyDescent="0.25">
      <c r="A1" s="957" t="s">
        <v>605</v>
      </c>
      <c r="B1" s="957"/>
      <c r="C1" s="905"/>
      <c r="D1" s="905"/>
    </row>
    <row r="2" spans="1:4" ht="21.75" customHeight="1" x14ac:dyDescent="0.25">
      <c r="A2" s="295"/>
      <c r="B2" s="295"/>
      <c r="C2" s="2"/>
      <c r="D2" s="2"/>
    </row>
    <row r="3" spans="1:4" ht="21.75" customHeight="1" x14ac:dyDescent="0.25">
      <c r="A3" s="295"/>
      <c r="B3" s="295"/>
      <c r="C3" s="2"/>
      <c r="D3" s="2"/>
    </row>
    <row r="4" spans="1:4" ht="21.75" customHeight="1" x14ac:dyDescent="0.25">
      <c r="A4" s="295"/>
      <c r="B4" s="295"/>
      <c r="C4" s="2"/>
      <c r="D4" s="2"/>
    </row>
    <row r="5" spans="1:4" ht="21.75" customHeight="1" x14ac:dyDescent="0.25">
      <c r="A5" s="295"/>
      <c r="B5" s="295"/>
      <c r="C5" s="2"/>
      <c r="D5" s="2"/>
    </row>
    <row r="6" spans="1:4" ht="21.75" customHeight="1" x14ac:dyDescent="0.25">
      <c r="A6" s="295"/>
      <c r="B6" s="295"/>
      <c r="C6" s="2"/>
      <c r="D6" s="2"/>
    </row>
    <row r="7" spans="1:4" x14ac:dyDescent="0.25">
      <c r="A7" s="958" t="s">
        <v>606</v>
      </c>
      <c r="B7" s="959"/>
      <c r="C7" s="959"/>
      <c r="D7" s="959"/>
    </row>
  </sheetData>
  <mergeCells count="2">
    <mergeCell ref="A1:D1"/>
    <mergeCell ref="A7:D7"/>
  </mergeCells>
  <phoneticPr fontId="0" type="noConversion"/>
  <printOptions horizontalCentered="1"/>
  <pageMargins left="0.47244094488188981" right="0.23622047244094491" top="0.94488188976377963" bottom="0.43307086614173229" header="0.51181102362204722" footer="0.39370078740157483"/>
  <pageSetup paperSize="9" scale="59" orientation="portrait" r:id="rId1"/>
  <headerFooter alignWithMargins="0">
    <oddHeader xml:space="preserve">&amp;L 14. melléklet a 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5"/>
  <sheetViews>
    <sheetView zoomScaleNormal="70" zoomScaleSheetLayoutView="112" workbookViewId="0">
      <selection activeCell="B11" sqref="B11"/>
    </sheetView>
  </sheetViews>
  <sheetFormatPr defaultColWidth="9.109375" defaultRowHeight="15" x14ac:dyDescent="0.25"/>
  <cols>
    <col min="1" max="1" width="46.88671875" style="2" customWidth="1"/>
    <col min="2" max="3" width="16.6640625" style="2" customWidth="1"/>
    <col min="4" max="4" width="17" style="2" customWidth="1"/>
    <col min="5" max="16384" width="9.109375" style="2"/>
  </cols>
  <sheetData>
    <row r="1" spans="1:4" ht="15" customHeight="1" x14ac:dyDescent="0.25">
      <c r="A1" s="956" t="s">
        <v>1</v>
      </c>
      <c r="B1" s="956"/>
      <c r="C1" s="905"/>
      <c r="D1" s="905"/>
    </row>
    <row r="2" spans="1:4" ht="15" customHeight="1" x14ac:dyDescent="0.25">
      <c r="A2" s="144"/>
      <c r="B2" s="144"/>
    </row>
    <row r="3" spans="1:4" ht="15" customHeight="1" x14ac:dyDescent="0.25">
      <c r="A3" s="144"/>
      <c r="B3" s="144"/>
    </row>
    <row r="4" spans="1:4" ht="14.25" customHeight="1" thickBot="1" x14ac:dyDescent="0.3">
      <c r="A4" s="1"/>
    </row>
    <row r="5" spans="1:4" ht="22.5" customHeight="1" x14ac:dyDescent="0.25">
      <c r="A5" s="861" t="s">
        <v>6</v>
      </c>
      <c r="B5" s="917" t="s">
        <v>106</v>
      </c>
      <c r="C5" s="917" t="s">
        <v>231</v>
      </c>
      <c r="D5" s="960" t="s">
        <v>211</v>
      </c>
    </row>
    <row r="6" spans="1:4" ht="15" customHeight="1" thickBot="1" x14ac:dyDescent="0.3">
      <c r="A6" s="863"/>
      <c r="B6" s="919"/>
      <c r="C6" s="919"/>
      <c r="D6" s="961"/>
    </row>
    <row r="7" spans="1:4" ht="15" customHeight="1" x14ac:dyDescent="0.25">
      <c r="A7" s="183" t="s">
        <v>107</v>
      </c>
      <c r="B7" s="184"/>
      <c r="C7" s="185"/>
      <c r="D7" s="186"/>
    </row>
    <row r="8" spans="1:4" ht="15" customHeight="1" x14ac:dyDescent="0.25">
      <c r="A8" s="187" t="s">
        <v>0</v>
      </c>
      <c r="B8" s="308">
        <v>1</v>
      </c>
      <c r="C8" s="312">
        <v>1</v>
      </c>
      <c r="D8" s="188">
        <v>1</v>
      </c>
    </row>
    <row r="9" spans="1:4" ht="15" customHeight="1" x14ac:dyDescent="0.25">
      <c r="A9" s="187" t="s">
        <v>3</v>
      </c>
      <c r="B9" s="308">
        <v>2</v>
      </c>
      <c r="C9" s="309">
        <v>2</v>
      </c>
      <c r="D9" s="189">
        <v>2</v>
      </c>
    </row>
    <row r="10" spans="1:4" ht="15" customHeight="1" x14ac:dyDescent="0.25">
      <c r="A10" s="187" t="s">
        <v>2</v>
      </c>
      <c r="B10" s="308">
        <v>12</v>
      </c>
      <c r="C10" s="309">
        <v>12</v>
      </c>
      <c r="D10" s="189">
        <v>12</v>
      </c>
    </row>
    <row r="11" spans="1:4" ht="15" customHeight="1" x14ac:dyDescent="0.25">
      <c r="A11" s="187" t="s">
        <v>4</v>
      </c>
      <c r="B11" s="308">
        <v>1</v>
      </c>
      <c r="C11" s="309">
        <v>1</v>
      </c>
      <c r="D11" s="189">
        <v>1</v>
      </c>
    </row>
    <row r="12" spans="1:4" ht="15" customHeight="1" x14ac:dyDescent="0.25">
      <c r="A12" s="190" t="s">
        <v>5</v>
      </c>
      <c r="B12" s="310">
        <f>SUM(B8:B11)</f>
        <v>16</v>
      </c>
      <c r="C12" s="310">
        <f>SUM(C8:C11)</f>
        <v>16</v>
      </c>
      <c r="D12" s="191">
        <f>SUM(D8:D11)</f>
        <v>16</v>
      </c>
    </row>
    <row r="13" spans="1:4" ht="15" customHeight="1" x14ac:dyDescent="0.25">
      <c r="A13" s="187"/>
      <c r="B13" s="311"/>
      <c r="C13" s="65"/>
      <c r="D13" s="143"/>
    </row>
    <row r="14" spans="1:4" ht="15" customHeight="1" x14ac:dyDescent="0.25">
      <c r="A14" s="192" t="s">
        <v>214</v>
      </c>
      <c r="B14" s="311"/>
      <c r="C14" s="65"/>
      <c r="D14" s="143"/>
    </row>
    <row r="15" spans="1:4" ht="15" customHeight="1" x14ac:dyDescent="0.25">
      <c r="A15" s="187" t="s">
        <v>7</v>
      </c>
      <c r="B15" s="303">
        <v>11</v>
      </c>
      <c r="C15" s="193">
        <v>11</v>
      </c>
      <c r="D15" s="194">
        <v>12</v>
      </c>
    </row>
    <row r="16" spans="1:4" ht="15" customHeight="1" x14ac:dyDescent="0.25">
      <c r="A16" s="187" t="s">
        <v>2</v>
      </c>
      <c r="B16" s="304">
        <v>1</v>
      </c>
      <c r="C16" s="193">
        <v>1</v>
      </c>
      <c r="D16" s="194">
        <v>0</v>
      </c>
    </row>
    <row r="17" spans="1:4" ht="15" customHeight="1" x14ac:dyDescent="0.25">
      <c r="A17" s="192" t="s">
        <v>8</v>
      </c>
      <c r="B17" s="305">
        <f>SUM(B15:B16)</f>
        <v>12</v>
      </c>
      <c r="C17" s="306">
        <f>SUM(C15:C16)</f>
        <v>12</v>
      </c>
      <c r="D17" s="196">
        <f>SUM(D15:D16)</f>
        <v>12</v>
      </c>
    </row>
    <row r="18" spans="1:4" ht="15" customHeight="1" x14ac:dyDescent="0.25">
      <c r="A18" s="192"/>
      <c r="B18" s="195"/>
      <c r="C18" s="193"/>
      <c r="D18" s="194"/>
    </row>
    <row r="19" spans="1:4" ht="15" customHeight="1" x14ac:dyDescent="0.25">
      <c r="A19" s="192" t="s">
        <v>215</v>
      </c>
      <c r="B19" s="195"/>
      <c r="C19" s="193"/>
      <c r="D19" s="194"/>
    </row>
    <row r="20" spans="1:4" ht="15" customHeight="1" x14ac:dyDescent="0.25">
      <c r="A20" s="187" t="s">
        <v>3</v>
      </c>
      <c r="B20" s="195">
        <v>27</v>
      </c>
      <c r="C20" s="193">
        <v>27</v>
      </c>
      <c r="D20" s="194">
        <v>27</v>
      </c>
    </row>
    <row r="21" spans="1:4" ht="15" customHeight="1" x14ac:dyDescent="0.25">
      <c r="A21" s="192" t="s">
        <v>9</v>
      </c>
      <c r="B21" s="305">
        <f>SUM(B20:B20)</f>
        <v>27</v>
      </c>
      <c r="C21" s="307">
        <f>SUM(C20:C20)</f>
        <v>27</v>
      </c>
      <c r="D21" s="197">
        <f>SUM(D20:D20)</f>
        <v>27</v>
      </c>
    </row>
    <row r="22" spans="1:4" ht="15" customHeight="1" thickBot="1" x14ac:dyDescent="0.3">
      <c r="A22" s="192"/>
      <c r="B22" s="195"/>
      <c r="C22" s="193"/>
      <c r="D22" s="194"/>
    </row>
    <row r="23" spans="1:4" ht="15" customHeight="1" thickBot="1" x14ac:dyDescent="0.3">
      <c r="A23" s="198" t="s">
        <v>163</v>
      </c>
      <c r="B23" s="199">
        <f>SUM(B12+B17+B21)</f>
        <v>55</v>
      </c>
      <c r="C23" s="199">
        <f>SUM(C12+C17+C21)</f>
        <v>55</v>
      </c>
      <c r="D23" s="200">
        <f>SUM(D12+D17+D21)</f>
        <v>55</v>
      </c>
    </row>
    <row r="24" spans="1:4" x14ac:dyDescent="0.25">
      <c r="A24" s="201"/>
      <c r="B24" s="202"/>
    </row>
    <row r="25" spans="1:4" x14ac:dyDescent="0.25">
      <c r="A25" s="165"/>
    </row>
  </sheetData>
  <mergeCells count="5">
    <mergeCell ref="A5:A6"/>
    <mergeCell ref="A1:D1"/>
    <mergeCell ref="B5:B6"/>
    <mergeCell ref="C5:C6"/>
    <mergeCell ref="D5:D6"/>
  </mergeCells>
  <phoneticPr fontId="2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>
    <oddHeader xml:space="preserve">&amp;L 12. melléklet a 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0"/>
  <sheetViews>
    <sheetView view="pageBreakPreview" zoomScaleSheetLayoutView="100" workbookViewId="0">
      <selection activeCell="B8" sqref="B8"/>
    </sheetView>
  </sheetViews>
  <sheetFormatPr defaultColWidth="11.5546875" defaultRowHeight="14.85" customHeight="1" x14ac:dyDescent="0.25"/>
  <cols>
    <col min="1" max="1" width="31.109375" style="211" customWidth="1"/>
    <col min="2" max="2" width="33.6640625" style="211" customWidth="1"/>
    <col min="3" max="3" width="23.33203125" style="211" customWidth="1"/>
    <col min="4" max="4" width="11.44140625" style="211" customWidth="1"/>
    <col min="5" max="6" width="11.5546875" style="211" customWidth="1"/>
    <col min="7" max="7" width="10.88671875" style="211" customWidth="1"/>
    <col min="8" max="8" width="11" style="211" customWidth="1"/>
    <col min="9" max="9" width="13.6640625" style="211" customWidth="1"/>
    <col min="10" max="11" width="13.44140625" style="2" customWidth="1"/>
    <col min="12" max="16384" width="11.5546875" style="2"/>
  </cols>
  <sheetData>
    <row r="1" spans="1:9" s="203" customFormat="1" ht="15" x14ac:dyDescent="0.25">
      <c r="A1" s="965" t="s">
        <v>303</v>
      </c>
      <c r="B1" s="965"/>
      <c r="C1" s="965"/>
    </row>
    <row r="2" spans="1:9" s="203" customFormat="1" ht="25.5" customHeight="1" x14ac:dyDescent="0.25">
      <c r="A2" s="956" t="s">
        <v>309</v>
      </c>
      <c r="B2" s="966"/>
      <c r="C2" s="966"/>
    </row>
    <row r="3" spans="1:9" s="203" customFormat="1" ht="25.5" customHeight="1" x14ac:dyDescent="0.25">
      <c r="A3" s="144"/>
      <c r="B3" s="204"/>
      <c r="C3" s="204"/>
    </row>
    <row r="4" spans="1:9" s="203" customFormat="1" ht="15.6" thickBot="1" x14ac:dyDescent="0.3">
      <c r="C4" s="205" t="s">
        <v>304</v>
      </c>
    </row>
    <row r="5" spans="1:9" s="203" customFormat="1" ht="15" x14ac:dyDescent="0.25">
      <c r="A5" s="747" t="s">
        <v>101</v>
      </c>
      <c r="B5" s="968" t="s">
        <v>305</v>
      </c>
      <c r="C5" s="970" t="s">
        <v>148</v>
      </c>
    </row>
    <row r="6" spans="1:9" s="203" customFormat="1" ht="15.6" thickBot="1" x14ac:dyDescent="0.3">
      <c r="A6" s="967"/>
      <c r="B6" s="969"/>
      <c r="C6" s="971"/>
    </row>
    <row r="7" spans="1:9" s="203" customFormat="1" ht="15" x14ac:dyDescent="0.25">
      <c r="A7" s="166"/>
      <c r="B7" s="167"/>
      <c r="C7" s="172"/>
    </row>
    <row r="8" spans="1:9" s="203" customFormat="1" ht="63.75" customHeight="1" x14ac:dyDescent="0.25">
      <c r="A8" s="5" t="s">
        <v>306</v>
      </c>
      <c r="B8" s="206" t="s">
        <v>388</v>
      </c>
      <c r="C8" s="143">
        <v>57</v>
      </c>
    </row>
    <row r="9" spans="1:9" s="203" customFormat="1" ht="56.25" customHeight="1" x14ac:dyDescent="0.25">
      <c r="A9" s="5" t="s">
        <v>307</v>
      </c>
      <c r="B9" s="206" t="s">
        <v>389</v>
      </c>
      <c r="C9" s="342">
        <v>65</v>
      </c>
    </row>
    <row r="10" spans="1:9" s="203" customFormat="1" ht="60.6" thickBot="1" x14ac:dyDescent="0.3">
      <c r="A10" s="369" t="s">
        <v>400</v>
      </c>
      <c r="B10" s="206" t="s">
        <v>390</v>
      </c>
      <c r="C10" s="207">
        <v>122</v>
      </c>
    </row>
    <row r="11" spans="1:9" s="203" customFormat="1" ht="15.6" thickBot="1" x14ac:dyDescent="0.3">
      <c r="A11" s="208" t="s">
        <v>308</v>
      </c>
      <c r="B11" s="209"/>
      <c r="C11" s="210">
        <f>SUM(C8:C10)</f>
        <v>244</v>
      </c>
    </row>
    <row r="13" spans="1:9" ht="14.85" customHeight="1" x14ac:dyDescent="0.25">
      <c r="A13" s="212"/>
      <c r="B13" s="2"/>
      <c r="C13" s="963"/>
      <c r="D13" s="963"/>
      <c r="E13" s="963"/>
      <c r="F13" s="963"/>
      <c r="G13" s="963"/>
      <c r="H13" s="963"/>
      <c r="I13" s="905"/>
    </row>
    <row r="15" spans="1:9" ht="14.85" customHeight="1" x14ac:dyDescent="0.25">
      <c r="A15" s="2"/>
      <c r="B15" s="213"/>
      <c r="C15" s="964"/>
      <c r="D15" s="962"/>
      <c r="E15" s="962"/>
      <c r="F15" s="962"/>
      <c r="G15" s="962"/>
      <c r="H15" s="962"/>
      <c r="I15" s="905"/>
    </row>
    <row r="16" spans="1:9" ht="14.85" customHeight="1" x14ac:dyDescent="0.25">
      <c r="A16" s="213"/>
      <c r="B16" s="213"/>
      <c r="C16" s="964"/>
      <c r="D16" s="962"/>
      <c r="E16" s="962"/>
      <c r="F16" s="962"/>
      <c r="G16" s="962"/>
      <c r="H16" s="962"/>
      <c r="I16" s="905"/>
    </row>
    <row r="17" spans="1:9" s="6" customFormat="1" ht="51.75" customHeight="1" x14ac:dyDescent="0.25">
      <c r="A17" s="214"/>
      <c r="B17" s="214"/>
      <c r="C17" s="964"/>
      <c r="D17" s="215"/>
      <c r="E17" s="215"/>
      <c r="F17" s="215"/>
      <c r="G17" s="216"/>
      <c r="H17" s="216"/>
      <c r="I17" s="215"/>
    </row>
    <row r="18" spans="1:9" ht="14.85" customHeight="1" x14ac:dyDescent="0.25">
      <c r="A18" s="2"/>
      <c r="B18" s="2"/>
      <c r="C18" s="217"/>
    </row>
    <row r="19" spans="1:9" ht="14.85" customHeight="1" x14ac:dyDescent="0.25">
      <c r="A19" s="2"/>
      <c r="B19" s="2"/>
      <c r="C19" s="217"/>
      <c r="D19" s="218"/>
      <c r="E19" s="218"/>
      <c r="F19" s="218"/>
      <c r="G19" s="219"/>
      <c r="H19" s="219"/>
      <c r="I19" s="220"/>
    </row>
    <row r="20" spans="1:9" ht="14.85" customHeight="1" x14ac:dyDescent="0.25">
      <c r="A20" s="2"/>
      <c r="B20" s="2"/>
      <c r="C20" s="217"/>
      <c r="D20" s="218"/>
      <c r="E20" s="218"/>
      <c r="F20" s="218"/>
      <c r="G20" s="218"/>
      <c r="H20" s="218"/>
      <c r="I20" s="220"/>
    </row>
  </sheetData>
  <mergeCells count="9">
    <mergeCell ref="D16:I16"/>
    <mergeCell ref="C13:I13"/>
    <mergeCell ref="C15:C17"/>
    <mergeCell ref="D15:I15"/>
    <mergeCell ref="A1:C1"/>
    <mergeCell ref="A2:C2"/>
    <mergeCell ref="A5:A6"/>
    <mergeCell ref="B5:B6"/>
    <mergeCell ref="C5:C6"/>
  </mergeCells>
  <phoneticPr fontId="18" type="noConversion"/>
  <printOptions horizontalCentered="1"/>
  <pageMargins left="0.23622047244094491" right="0.23622047244094491" top="0.62992125984251968" bottom="0.86614173228346458" header="0.19685039370078741" footer="0.19685039370078741"/>
  <pageSetup paperSize="9" orientation="portrait" r:id="rId1"/>
  <headerFooter alignWithMargins="0">
    <oddHeader xml:space="preserve">&amp;L 13. melléklet a 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FC16-02F1-4F94-ABC0-0B351E1C1038}">
  <dimension ref="A1:E29"/>
  <sheetViews>
    <sheetView view="pageBreakPreview" zoomScaleNormal="100" zoomScaleSheetLayoutView="100" workbookViewId="0">
      <selection activeCell="J17" sqref="J17"/>
    </sheetView>
  </sheetViews>
  <sheetFormatPr defaultColWidth="9.109375" defaultRowHeight="15" x14ac:dyDescent="0.25"/>
  <cols>
    <col min="1" max="1" width="58.88671875" style="154" customWidth="1"/>
    <col min="2" max="2" width="12.33203125" style="155" customWidth="1"/>
    <col min="3" max="3" width="12.33203125" style="153" customWidth="1"/>
    <col min="4" max="4" width="12.5546875" style="155" customWidth="1"/>
    <col min="5" max="5" width="9.109375" style="155"/>
    <col min="6" max="16384" width="9.109375" style="153"/>
  </cols>
  <sheetData>
    <row r="1" spans="1:4" x14ac:dyDescent="0.25">
      <c r="A1" s="182"/>
      <c r="B1" s="153"/>
    </row>
    <row r="2" spans="1:4" ht="32.25" customHeight="1" x14ac:dyDescent="0.25">
      <c r="A2" s="957" t="s">
        <v>660</v>
      </c>
      <c r="B2" s="957"/>
      <c r="C2" s="905"/>
      <c r="D2" s="905"/>
    </row>
    <row r="3" spans="1:4" ht="15.6" thickBot="1" x14ac:dyDescent="0.3">
      <c r="A3" s="955" t="s">
        <v>109</v>
      </c>
      <c r="B3" s="955"/>
      <c r="C3" s="905"/>
      <c r="D3" s="905"/>
    </row>
    <row r="4" spans="1:4" ht="15.6" thickBot="1" x14ac:dyDescent="0.3">
      <c r="A4" s="639" t="s">
        <v>101</v>
      </c>
      <c r="B4" s="640" t="s">
        <v>106</v>
      </c>
      <c r="C4" s="641" t="s">
        <v>231</v>
      </c>
      <c r="D4" s="642" t="s">
        <v>211</v>
      </c>
    </row>
    <row r="5" spans="1:4" x14ac:dyDescent="0.25">
      <c r="A5" s="589" t="s">
        <v>121</v>
      </c>
      <c r="B5" s="590"/>
      <c r="C5" s="301"/>
      <c r="D5" s="377"/>
    </row>
    <row r="6" spans="1:4" ht="30" x14ac:dyDescent="0.25">
      <c r="A6" s="156" t="s">
        <v>143</v>
      </c>
      <c r="B6" s="157">
        <f>(B7+B8)</f>
        <v>23000</v>
      </c>
      <c r="C6" s="67">
        <f>(C7+C8+C11+C9+C10)</f>
        <v>26729</v>
      </c>
      <c r="D6" s="445">
        <f>(D7+D8+D11+D9+D10)</f>
        <v>26729</v>
      </c>
    </row>
    <row r="7" spans="1:4" ht="30" x14ac:dyDescent="0.25">
      <c r="A7" s="159" t="s">
        <v>401</v>
      </c>
      <c r="B7" s="160">
        <v>23000</v>
      </c>
      <c r="C7" s="65">
        <v>24366</v>
      </c>
      <c r="D7" s="161">
        <v>24366</v>
      </c>
    </row>
    <row r="8" spans="1:4" x14ac:dyDescent="0.25">
      <c r="A8" s="159" t="s">
        <v>391</v>
      </c>
      <c r="B8" s="160"/>
      <c r="C8" s="65">
        <v>618</v>
      </c>
      <c r="D8" s="161">
        <v>618</v>
      </c>
    </row>
    <row r="9" spans="1:4" x14ac:dyDescent="0.25">
      <c r="A9" s="159" t="s">
        <v>392</v>
      </c>
      <c r="B9" s="160"/>
      <c r="C9" s="65">
        <v>750</v>
      </c>
      <c r="D9" s="161">
        <v>750</v>
      </c>
    </row>
    <row r="10" spans="1:4" x14ac:dyDescent="0.25">
      <c r="A10" s="159" t="s">
        <v>659</v>
      </c>
      <c r="B10" s="160"/>
      <c r="C10" s="65">
        <v>995</v>
      </c>
      <c r="D10" s="161">
        <v>995</v>
      </c>
    </row>
    <row r="11" spans="1:4" x14ac:dyDescent="0.25">
      <c r="A11" s="159"/>
      <c r="B11" s="160"/>
      <c r="C11" s="65"/>
      <c r="D11" s="161"/>
    </row>
    <row r="12" spans="1:4" ht="30" x14ac:dyDescent="0.25">
      <c r="A12" s="156" t="s">
        <v>393</v>
      </c>
      <c r="B12" s="157"/>
      <c r="C12" s="67">
        <v>550</v>
      </c>
      <c r="D12" s="161">
        <v>550</v>
      </c>
    </row>
    <row r="13" spans="1:4" ht="30" x14ac:dyDescent="0.25">
      <c r="A13" s="156" t="s">
        <v>414</v>
      </c>
      <c r="B13" s="160"/>
      <c r="C13" s="67"/>
      <c r="D13" s="158"/>
    </row>
    <row r="14" spans="1:4" ht="30" x14ac:dyDescent="0.25">
      <c r="A14" s="156" t="s">
        <v>142</v>
      </c>
      <c r="B14" s="157">
        <v>382534</v>
      </c>
      <c r="C14" s="67">
        <v>508572</v>
      </c>
      <c r="D14" s="445">
        <v>492108</v>
      </c>
    </row>
    <row r="15" spans="1:4" ht="30" x14ac:dyDescent="0.25">
      <c r="A15" s="156" t="s">
        <v>394</v>
      </c>
      <c r="B15" s="157">
        <v>120</v>
      </c>
      <c r="C15" s="67">
        <v>581</v>
      </c>
      <c r="D15" s="158">
        <v>140</v>
      </c>
    </row>
    <row r="16" spans="1:4" x14ac:dyDescent="0.25">
      <c r="A16" s="159" t="s">
        <v>395</v>
      </c>
      <c r="B16" s="160">
        <v>120</v>
      </c>
      <c r="C16" s="65">
        <v>581</v>
      </c>
      <c r="D16" s="161">
        <v>140</v>
      </c>
    </row>
    <row r="17" spans="1:4" ht="45.6" thickBot="1" x14ac:dyDescent="0.3">
      <c r="A17" s="591" t="s">
        <v>147</v>
      </c>
      <c r="B17" s="592">
        <f>(B6+B14+B15)</f>
        <v>405654</v>
      </c>
      <c r="C17" s="171">
        <f>(C6+C15+C14+C13+C12)</f>
        <v>536432</v>
      </c>
      <c r="D17" s="171">
        <f>(D6+D15+D14+D13+D12)</f>
        <v>519527</v>
      </c>
    </row>
    <row r="18" spans="1:4" x14ac:dyDescent="0.25">
      <c r="A18" s="182"/>
      <c r="B18" s="162"/>
      <c r="C18" s="2"/>
    </row>
    <row r="19" spans="1:4" ht="15.6" thickBot="1" x14ac:dyDescent="0.3">
      <c r="A19" s="643"/>
      <c r="B19" s="162"/>
      <c r="C19" s="2"/>
    </row>
    <row r="20" spans="1:4" ht="15.6" thickBot="1" x14ac:dyDescent="0.3">
      <c r="A20" s="163" t="s">
        <v>396</v>
      </c>
      <c r="B20" s="626" t="s">
        <v>106</v>
      </c>
      <c r="C20" s="627" t="s">
        <v>231</v>
      </c>
      <c r="D20" s="644" t="s">
        <v>211</v>
      </c>
    </row>
    <row r="21" spans="1:4" ht="30" x14ac:dyDescent="0.25">
      <c r="A21" s="632" t="s">
        <v>397</v>
      </c>
      <c r="B21" s="633">
        <v>0</v>
      </c>
      <c r="C21" s="167">
        <v>5680</v>
      </c>
      <c r="D21" s="164">
        <v>5680</v>
      </c>
    </row>
    <row r="22" spans="1:4" ht="30" x14ac:dyDescent="0.25">
      <c r="A22" s="156" t="s">
        <v>398</v>
      </c>
      <c r="B22" s="157">
        <v>0</v>
      </c>
      <c r="C22" s="65">
        <v>0</v>
      </c>
      <c r="D22" s="161">
        <v>0</v>
      </c>
    </row>
    <row r="23" spans="1:4" ht="45.6" thickBot="1" x14ac:dyDescent="0.3">
      <c r="A23" s="591" t="s">
        <v>147</v>
      </c>
      <c r="B23" s="592">
        <v>0</v>
      </c>
      <c r="C23" s="171">
        <v>5680</v>
      </c>
      <c r="D23" s="593">
        <v>5680</v>
      </c>
    </row>
    <row r="24" spans="1:4" x14ac:dyDescent="0.25">
      <c r="A24" s="646"/>
      <c r="B24" s="2"/>
      <c r="C24" s="2"/>
    </row>
    <row r="25" spans="1:4" ht="15.6" thickBot="1" x14ac:dyDescent="0.3">
      <c r="A25" s="2"/>
      <c r="B25" s="2"/>
      <c r="C25" s="2"/>
    </row>
    <row r="26" spans="1:4" ht="15.6" thickBot="1" x14ac:dyDescent="0.3">
      <c r="A26" s="163" t="s">
        <v>399</v>
      </c>
      <c r="B26" s="626" t="s">
        <v>106</v>
      </c>
      <c r="C26" s="627" t="s">
        <v>231</v>
      </c>
      <c r="D26" s="644" t="s">
        <v>211</v>
      </c>
    </row>
    <row r="27" spans="1:4" ht="30" x14ac:dyDescent="0.25">
      <c r="A27" s="632" t="s">
        <v>397</v>
      </c>
      <c r="B27" s="633">
        <v>0</v>
      </c>
      <c r="C27" s="167">
        <v>0</v>
      </c>
      <c r="D27" s="164">
        <v>0</v>
      </c>
    </row>
    <row r="28" spans="1:4" ht="30" x14ac:dyDescent="0.25">
      <c r="A28" s="156" t="s">
        <v>398</v>
      </c>
      <c r="B28" s="157">
        <v>0</v>
      </c>
      <c r="C28" s="65">
        <v>0</v>
      </c>
      <c r="D28" s="161">
        <v>0</v>
      </c>
    </row>
    <row r="29" spans="1:4" ht="45.6" thickBot="1" x14ac:dyDescent="0.3">
      <c r="A29" s="591" t="s">
        <v>147</v>
      </c>
      <c r="B29" s="592">
        <v>0</v>
      </c>
      <c r="C29" s="645">
        <v>0</v>
      </c>
      <c r="D29" s="378">
        <v>0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&amp;L11.melléklet a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8"/>
  <sheetViews>
    <sheetView topLeftCell="A13" zoomScaleNormal="100" zoomScaleSheetLayoutView="100" workbookViewId="0">
      <selection activeCell="C38" sqref="C38"/>
    </sheetView>
  </sheetViews>
  <sheetFormatPr defaultColWidth="9.109375" defaultRowHeight="15" x14ac:dyDescent="0.25"/>
  <cols>
    <col min="1" max="1" width="73.5546875" style="175" customWidth="1"/>
    <col min="2" max="2" width="14.44140625" style="175" customWidth="1"/>
    <col min="3" max="3" width="15.33203125" style="175" customWidth="1"/>
    <col min="4" max="4" width="13.5546875" style="175" customWidth="1"/>
    <col min="5" max="5" width="13.33203125" style="175" customWidth="1"/>
    <col min="6" max="6" width="12.6640625" style="175" customWidth="1"/>
    <col min="7" max="8" width="15.44140625" style="175" customWidth="1"/>
    <col min="9" max="9" width="19.109375" style="175" customWidth="1"/>
    <col min="10" max="10" width="10.6640625" style="175" customWidth="1"/>
    <col min="11" max="11" width="12.6640625" style="175" customWidth="1"/>
    <col min="12" max="12" width="13" style="175" customWidth="1"/>
    <col min="13" max="13" width="15.5546875" style="175" customWidth="1"/>
    <col min="14" max="14" width="15" style="175" customWidth="1"/>
    <col min="15" max="16384" width="9.109375" style="175"/>
  </cols>
  <sheetData>
    <row r="1" spans="1:11" s="173" customFormat="1" ht="15.6" x14ac:dyDescent="0.3">
      <c r="A1" s="972" t="s">
        <v>607</v>
      </c>
      <c r="B1" s="972"/>
      <c r="C1" s="972"/>
      <c r="D1" s="972"/>
      <c r="E1" s="972"/>
      <c r="F1" s="972"/>
      <c r="G1" s="972"/>
      <c r="H1" s="972"/>
      <c r="I1" s="972"/>
    </row>
    <row r="2" spans="1:11" s="173" customFormat="1" ht="15.6" x14ac:dyDescent="0.3">
      <c r="A2" s="2"/>
      <c r="B2" s="2"/>
      <c r="C2" s="2"/>
      <c r="D2" s="2"/>
      <c r="E2" s="2"/>
      <c r="F2" s="2"/>
      <c r="G2" s="2" t="s">
        <v>376</v>
      </c>
      <c r="H2" s="2"/>
      <c r="I2" s="2"/>
    </row>
    <row r="3" spans="1:11" s="173" customFormat="1" ht="16.2" thickBot="1" x14ac:dyDescent="0.35">
      <c r="A3" s="2"/>
      <c r="B3" s="2"/>
      <c r="C3" s="2"/>
      <c r="D3" s="2"/>
      <c r="E3" s="2"/>
      <c r="F3" s="2"/>
      <c r="G3" s="2"/>
      <c r="H3" s="2"/>
      <c r="I3" s="2"/>
    </row>
    <row r="4" spans="1:11" s="173" customFormat="1" ht="15.6" x14ac:dyDescent="0.3">
      <c r="A4" s="748" t="s">
        <v>101</v>
      </c>
      <c r="B4" s="973" t="s">
        <v>107</v>
      </c>
      <c r="C4" s="974"/>
      <c r="D4" s="973" t="s">
        <v>212</v>
      </c>
      <c r="E4" s="975"/>
      <c r="F4" s="973" t="s">
        <v>215</v>
      </c>
      <c r="G4" s="975"/>
      <c r="H4" s="973" t="s">
        <v>250</v>
      </c>
      <c r="I4" s="976"/>
    </row>
    <row r="5" spans="1:11" s="173" customFormat="1" ht="16.2" thickBot="1" x14ac:dyDescent="0.35">
      <c r="A5" s="977"/>
      <c r="B5" s="273" t="s">
        <v>335</v>
      </c>
      <c r="C5" s="273" t="s">
        <v>336</v>
      </c>
      <c r="D5" s="273" t="s">
        <v>335</v>
      </c>
      <c r="E5" s="273" t="s">
        <v>336</v>
      </c>
      <c r="F5" s="273" t="s">
        <v>335</v>
      </c>
      <c r="G5" s="273" t="s">
        <v>336</v>
      </c>
      <c r="H5" s="273" t="s">
        <v>335</v>
      </c>
      <c r="I5" s="366" t="s">
        <v>336</v>
      </c>
    </row>
    <row r="6" spans="1:11" s="173" customFormat="1" ht="15.6" x14ac:dyDescent="0.3">
      <c r="A6" s="166" t="s">
        <v>232</v>
      </c>
      <c r="B6" s="167">
        <v>104</v>
      </c>
      <c r="C6" s="167">
        <v>72</v>
      </c>
      <c r="D6" s="594"/>
      <c r="E6" s="594"/>
      <c r="F6" s="594"/>
      <c r="G6" s="594"/>
      <c r="H6" s="167">
        <f>(B6+D6+F6)</f>
        <v>104</v>
      </c>
      <c r="I6" s="371">
        <f>(C6+E6+G6)</f>
        <v>72</v>
      </c>
    </row>
    <row r="7" spans="1:11" s="173" customFormat="1" ht="15.6" x14ac:dyDescent="0.3">
      <c r="A7" s="168" t="s">
        <v>233</v>
      </c>
      <c r="B7" s="65">
        <v>2518216</v>
      </c>
      <c r="C7" s="65">
        <v>1696182</v>
      </c>
      <c r="D7" s="595"/>
      <c r="E7" s="595"/>
      <c r="F7" s="595">
        <v>598</v>
      </c>
      <c r="G7" s="595">
        <v>451</v>
      </c>
      <c r="H7" s="167">
        <f t="shared" ref="H7:H38" si="0">(B7+D7+F7)</f>
        <v>2518814</v>
      </c>
      <c r="I7" s="371">
        <f t="shared" ref="I7:I38" si="1">(C7+E7+G7)</f>
        <v>1696633</v>
      </c>
      <c r="K7" s="174"/>
    </row>
    <row r="8" spans="1:11" s="173" customFormat="1" ht="15.6" x14ac:dyDescent="0.3">
      <c r="A8" s="168" t="s">
        <v>234</v>
      </c>
      <c r="B8" s="65">
        <v>49803</v>
      </c>
      <c r="C8" s="65">
        <v>23</v>
      </c>
      <c r="D8" s="595"/>
      <c r="E8" s="595"/>
      <c r="F8" s="595"/>
      <c r="G8" s="595"/>
      <c r="H8" s="167">
        <f t="shared" si="0"/>
        <v>49803</v>
      </c>
      <c r="I8" s="371">
        <f t="shared" si="1"/>
        <v>23</v>
      </c>
    </row>
    <row r="9" spans="1:11" s="173" customFormat="1" ht="15.6" x14ac:dyDescent="0.3">
      <c r="A9" s="168" t="s">
        <v>235</v>
      </c>
      <c r="B9" s="65">
        <v>283911</v>
      </c>
      <c r="C9" s="65">
        <v>1369737</v>
      </c>
      <c r="D9" s="595"/>
      <c r="E9" s="595"/>
      <c r="F9" s="595"/>
      <c r="G9" s="595"/>
      <c r="H9" s="167">
        <f t="shared" si="0"/>
        <v>283911</v>
      </c>
      <c r="I9" s="371">
        <f t="shared" si="1"/>
        <v>1369737</v>
      </c>
    </row>
    <row r="10" spans="1:11" s="275" customFormat="1" ht="15.6" x14ac:dyDescent="0.3">
      <c r="A10" s="169" t="s">
        <v>236</v>
      </c>
      <c r="B10" s="67">
        <f>SUM(B6:B9)</f>
        <v>2852034</v>
      </c>
      <c r="C10" s="67">
        <f>SUM(C6:C9)</f>
        <v>3066014</v>
      </c>
      <c r="D10" s="596"/>
      <c r="E10" s="596"/>
      <c r="F10" s="551">
        <f>SUM(F6:F9)</f>
        <v>598</v>
      </c>
      <c r="G10" s="551">
        <v>451</v>
      </c>
      <c r="H10" s="372">
        <f t="shared" si="0"/>
        <v>2852632</v>
      </c>
      <c r="I10" s="373">
        <f t="shared" si="1"/>
        <v>3066465</v>
      </c>
    </row>
    <row r="11" spans="1:11" s="173" customFormat="1" ht="15.6" x14ac:dyDescent="0.3">
      <c r="A11" s="168" t="s">
        <v>237</v>
      </c>
      <c r="B11" s="65"/>
      <c r="C11" s="65"/>
      <c r="D11" s="595"/>
      <c r="E11" s="595"/>
      <c r="F11" s="595"/>
      <c r="G11" s="595"/>
      <c r="H11" s="167">
        <f t="shared" si="0"/>
        <v>0</v>
      </c>
      <c r="I11" s="371">
        <f t="shared" si="1"/>
        <v>0</v>
      </c>
    </row>
    <row r="12" spans="1:11" s="173" customFormat="1" ht="15.6" x14ac:dyDescent="0.3">
      <c r="A12" s="168" t="s">
        <v>238</v>
      </c>
      <c r="B12" s="65"/>
      <c r="C12" s="65"/>
      <c r="D12" s="595"/>
      <c r="E12" s="595"/>
      <c r="F12" s="595"/>
      <c r="G12" s="595"/>
      <c r="H12" s="167">
        <f t="shared" si="0"/>
        <v>0</v>
      </c>
      <c r="I12" s="371">
        <f t="shared" si="1"/>
        <v>0</v>
      </c>
    </row>
    <row r="13" spans="1:11" s="275" customFormat="1" ht="15.6" x14ac:dyDescent="0.3">
      <c r="A13" s="169" t="s">
        <v>239</v>
      </c>
      <c r="B13" s="67"/>
      <c r="C13" s="67"/>
      <c r="D13" s="596"/>
      <c r="E13" s="596"/>
      <c r="F13" s="596"/>
      <c r="G13" s="596"/>
      <c r="H13" s="167">
        <f t="shared" si="0"/>
        <v>0</v>
      </c>
      <c r="I13" s="371">
        <f t="shared" si="1"/>
        <v>0</v>
      </c>
    </row>
    <row r="14" spans="1:11" x14ac:dyDescent="0.25">
      <c r="A14" s="168" t="s">
        <v>240</v>
      </c>
      <c r="B14" s="65"/>
      <c r="C14" s="65"/>
      <c r="D14" s="597"/>
      <c r="E14" s="597"/>
      <c r="F14" s="597"/>
      <c r="G14" s="597"/>
      <c r="H14" s="167">
        <f t="shared" si="0"/>
        <v>0</v>
      </c>
      <c r="I14" s="371">
        <f t="shared" si="1"/>
        <v>0</v>
      </c>
    </row>
    <row r="15" spans="1:11" x14ac:dyDescent="0.25">
      <c r="A15" s="168" t="s">
        <v>241</v>
      </c>
      <c r="B15" s="65">
        <v>377</v>
      </c>
      <c r="C15" s="65">
        <v>363</v>
      </c>
      <c r="D15" s="597">
        <v>187</v>
      </c>
      <c r="E15" s="597">
        <v>281</v>
      </c>
      <c r="F15" s="597">
        <v>126</v>
      </c>
      <c r="G15" s="597">
        <v>212</v>
      </c>
      <c r="H15" s="167">
        <f t="shared" si="0"/>
        <v>690</v>
      </c>
      <c r="I15" s="371">
        <f t="shared" si="1"/>
        <v>856</v>
      </c>
    </row>
    <row r="16" spans="1:11" x14ac:dyDescent="0.25">
      <c r="A16" s="168" t="s">
        <v>374</v>
      </c>
      <c r="B16" s="65">
        <v>278600</v>
      </c>
      <c r="C16" s="65">
        <v>431172</v>
      </c>
      <c r="D16" s="597">
        <v>261</v>
      </c>
      <c r="E16" s="597">
        <v>455</v>
      </c>
      <c r="F16" s="597">
        <v>173</v>
      </c>
      <c r="G16" s="597">
        <v>380</v>
      </c>
      <c r="H16" s="167">
        <f t="shared" si="0"/>
        <v>279034</v>
      </c>
      <c r="I16" s="371">
        <f t="shared" si="1"/>
        <v>432007</v>
      </c>
    </row>
    <row r="17" spans="1:9" x14ac:dyDescent="0.25">
      <c r="A17" s="168" t="s">
        <v>375</v>
      </c>
      <c r="B17" s="65">
        <v>80</v>
      </c>
      <c r="C17" s="65">
        <v>80</v>
      </c>
      <c r="D17" s="597"/>
      <c r="E17" s="597"/>
      <c r="F17" s="597"/>
      <c r="G17" s="597"/>
      <c r="H17" s="167">
        <f t="shared" si="0"/>
        <v>80</v>
      </c>
      <c r="I17" s="371">
        <f t="shared" si="1"/>
        <v>80</v>
      </c>
    </row>
    <row r="18" spans="1:9" s="276" customFormat="1" ht="15.6" x14ac:dyDescent="0.3">
      <c r="A18" s="169" t="s">
        <v>242</v>
      </c>
      <c r="B18" s="67">
        <f>SUM(B15:B17)</f>
        <v>279057</v>
      </c>
      <c r="C18" s="67">
        <f>SUM(C15:C17)</f>
        <v>431615</v>
      </c>
      <c r="D18" s="551">
        <f>SUM(D14:D17)</f>
        <v>448</v>
      </c>
      <c r="E18" s="551">
        <f>SUM(E14:E17)</f>
        <v>736</v>
      </c>
      <c r="F18" s="551">
        <f>SUM(F14:F17)</f>
        <v>299</v>
      </c>
      <c r="G18" s="551">
        <f>SUM(G14:G17)</f>
        <v>592</v>
      </c>
      <c r="H18" s="372">
        <f t="shared" si="0"/>
        <v>279804</v>
      </c>
      <c r="I18" s="373">
        <f t="shared" si="1"/>
        <v>432943</v>
      </c>
    </row>
    <row r="19" spans="1:9" x14ac:dyDescent="0.25">
      <c r="A19" s="168" t="s">
        <v>243</v>
      </c>
      <c r="B19" s="65">
        <v>10983</v>
      </c>
      <c r="C19" s="65">
        <v>9214</v>
      </c>
      <c r="D19" s="597"/>
      <c r="E19" s="597"/>
      <c r="F19" s="597">
        <v>11</v>
      </c>
      <c r="G19" s="597">
        <v>41</v>
      </c>
      <c r="H19" s="167">
        <f t="shared" si="0"/>
        <v>10994</v>
      </c>
      <c r="I19" s="371">
        <f t="shared" si="1"/>
        <v>9255</v>
      </c>
    </row>
    <row r="20" spans="1:9" x14ac:dyDescent="0.25">
      <c r="A20" s="168" t="s">
        <v>244</v>
      </c>
      <c r="B20" s="65">
        <v>119239</v>
      </c>
      <c r="C20" s="65">
        <v>121223</v>
      </c>
      <c r="D20" s="597"/>
      <c r="E20" s="597"/>
      <c r="F20" s="597"/>
      <c r="G20" s="597"/>
      <c r="H20" s="167">
        <f t="shared" si="0"/>
        <v>119239</v>
      </c>
      <c r="I20" s="371">
        <f t="shared" si="1"/>
        <v>121223</v>
      </c>
    </row>
    <row r="21" spans="1:9" x14ac:dyDescent="0.25">
      <c r="A21" s="168" t="s">
        <v>245</v>
      </c>
      <c r="B21" s="65">
        <v>52533</v>
      </c>
      <c r="C21" s="65">
        <v>23980</v>
      </c>
      <c r="D21" s="597"/>
      <c r="E21" s="597">
        <v>233</v>
      </c>
      <c r="F21" s="597">
        <v>0</v>
      </c>
      <c r="G21" s="597"/>
      <c r="H21" s="167">
        <f t="shared" si="0"/>
        <v>52533</v>
      </c>
      <c r="I21" s="371">
        <f t="shared" si="1"/>
        <v>24213</v>
      </c>
    </row>
    <row r="22" spans="1:9" s="276" customFormat="1" ht="15.6" x14ac:dyDescent="0.3">
      <c r="A22" s="169" t="s">
        <v>246</v>
      </c>
      <c r="B22" s="67">
        <f>SUM(B19:B21)</f>
        <v>182755</v>
      </c>
      <c r="C22" s="67">
        <f>SUM(C19:C21)</f>
        <v>154417</v>
      </c>
      <c r="D22" s="598"/>
      <c r="E22" s="598"/>
      <c r="F22" s="598">
        <f>SUM(F19:F21)</f>
        <v>11</v>
      </c>
      <c r="G22" s="598">
        <f>SUM(G19:G21)</f>
        <v>41</v>
      </c>
      <c r="H22" s="372">
        <f t="shared" si="0"/>
        <v>182766</v>
      </c>
      <c r="I22" s="373">
        <f t="shared" si="1"/>
        <v>154458</v>
      </c>
    </row>
    <row r="23" spans="1:9" s="276" customFormat="1" ht="15.6" x14ac:dyDescent="0.3">
      <c r="A23" s="169" t="s">
        <v>247</v>
      </c>
      <c r="B23" s="67">
        <v>-92</v>
      </c>
      <c r="C23" s="67">
        <v>-2904</v>
      </c>
      <c r="D23" s="598">
        <v>0</v>
      </c>
      <c r="E23" s="598">
        <v>233</v>
      </c>
      <c r="F23" s="598">
        <v>0</v>
      </c>
      <c r="G23" s="598">
        <v>0</v>
      </c>
      <c r="H23" s="372">
        <f t="shared" si="0"/>
        <v>-92</v>
      </c>
      <c r="I23" s="373">
        <f t="shared" si="1"/>
        <v>-2671</v>
      </c>
    </row>
    <row r="24" spans="1:9" s="276" customFormat="1" ht="16.2" thickBot="1" x14ac:dyDescent="0.35">
      <c r="A24" s="271" t="s">
        <v>248</v>
      </c>
      <c r="B24" s="298">
        <v>235</v>
      </c>
      <c r="C24" s="298">
        <v>609</v>
      </c>
      <c r="D24" s="599">
        <v>0</v>
      </c>
      <c r="E24" s="599">
        <v>0</v>
      </c>
      <c r="F24" s="599">
        <v>0</v>
      </c>
      <c r="G24" s="599">
        <v>0</v>
      </c>
      <c r="H24" s="374">
        <f t="shared" si="0"/>
        <v>235</v>
      </c>
      <c r="I24" s="375">
        <f t="shared" si="1"/>
        <v>609</v>
      </c>
    </row>
    <row r="25" spans="1:9" s="276" customFormat="1" ht="16.2" thickBot="1" x14ac:dyDescent="0.35">
      <c r="A25" s="293" t="s">
        <v>249</v>
      </c>
      <c r="B25" s="299">
        <f>(B10+B18+B22+B23+B24)</f>
        <v>3313989</v>
      </c>
      <c r="C25" s="299">
        <f>(C10+C18+C22+C23+C24)</f>
        <v>3649751</v>
      </c>
      <c r="D25" s="600">
        <f>(D18+D22+D23+D24)</f>
        <v>448</v>
      </c>
      <c r="E25" s="600">
        <f>(E18+E22+E23+E24)</f>
        <v>969</v>
      </c>
      <c r="F25" s="600">
        <f>(F10+F18+F22+F23+F24)</f>
        <v>908</v>
      </c>
      <c r="G25" s="600">
        <f>(G10+G18+G22+G23+G24)</f>
        <v>1084</v>
      </c>
      <c r="H25" s="600">
        <f>(H10+H18+H22+H23+H24)</f>
        <v>3315345</v>
      </c>
      <c r="I25" s="376">
        <f t="shared" si="1"/>
        <v>3651804</v>
      </c>
    </row>
    <row r="26" spans="1:9" ht="15.6" thickBot="1" x14ac:dyDescent="0.3">
      <c r="A26" s="166" t="s">
        <v>337</v>
      </c>
      <c r="B26" s="167">
        <v>1858224</v>
      </c>
      <c r="C26" s="167">
        <v>1858224</v>
      </c>
      <c r="D26" s="601">
        <v>55</v>
      </c>
      <c r="E26" s="601">
        <v>55</v>
      </c>
      <c r="F26" s="601">
        <v>227</v>
      </c>
      <c r="G26" s="601">
        <v>227</v>
      </c>
      <c r="H26" s="623">
        <f>(B26+D26+F26)</f>
        <v>1858506</v>
      </c>
      <c r="I26" s="371">
        <f>(C26+E26+G26)</f>
        <v>1858506</v>
      </c>
    </row>
    <row r="27" spans="1:9" x14ac:dyDescent="0.25">
      <c r="A27" s="168" t="s">
        <v>251</v>
      </c>
      <c r="B27" s="65">
        <v>360917</v>
      </c>
      <c r="C27" s="65">
        <v>412437</v>
      </c>
      <c r="D27" s="597">
        <v>-4801</v>
      </c>
      <c r="E27" s="597">
        <v>-6551</v>
      </c>
      <c r="F27" s="597">
        <v>-9758</v>
      </c>
      <c r="G27" s="597">
        <v>-11684</v>
      </c>
      <c r="H27" s="167">
        <f>(B27+D27+F27)</f>
        <v>346358</v>
      </c>
      <c r="I27" s="371">
        <f t="shared" si="1"/>
        <v>394202</v>
      </c>
    </row>
    <row r="28" spans="1:9" x14ac:dyDescent="0.25">
      <c r="A28" s="168" t="s">
        <v>252</v>
      </c>
      <c r="B28" s="65"/>
      <c r="C28" s="65"/>
      <c r="D28" s="597"/>
      <c r="E28" s="597"/>
      <c r="F28" s="597"/>
      <c r="G28" s="597"/>
      <c r="H28" s="167">
        <f t="shared" si="0"/>
        <v>0</v>
      </c>
      <c r="I28" s="371">
        <f t="shared" si="1"/>
        <v>0</v>
      </c>
    </row>
    <row r="29" spans="1:9" x14ac:dyDescent="0.25">
      <c r="A29" s="168" t="s">
        <v>253</v>
      </c>
      <c r="B29" s="65">
        <v>51520</v>
      </c>
      <c r="C29" s="65">
        <v>355785</v>
      </c>
      <c r="D29" s="597">
        <v>-1750</v>
      </c>
      <c r="E29" s="597">
        <v>-850</v>
      </c>
      <c r="F29" s="597">
        <v>-1926</v>
      </c>
      <c r="G29" s="597">
        <v>-1578</v>
      </c>
      <c r="H29" s="167">
        <f t="shared" si="0"/>
        <v>47844</v>
      </c>
      <c r="I29" s="371">
        <f t="shared" si="1"/>
        <v>353357</v>
      </c>
    </row>
    <row r="30" spans="1:9" s="276" customFormat="1" ht="15.6" x14ac:dyDescent="0.3">
      <c r="A30" s="169" t="s">
        <v>254</v>
      </c>
      <c r="B30" s="67">
        <f t="shared" ref="B30" si="2">SUM(B26:B29)</f>
        <v>2270661</v>
      </c>
      <c r="C30" s="67">
        <f t="shared" ref="C30:E30" si="3">SUM(C26:C29)</f>
        <v>2626446</v>
      </c>
      <c r="D30" s="551">
        <f t="shared" ref="D30" si="4">SUM(D26:D29)</f>
        <v>-6496</v>
      </c>
      <c r="E30" s="551">
        <f t="shared" si="3"/>
        <v>-7346</v>
      </c>
      <c r="F30" s="598">
        <f t="shared" ref="F30:G30" si="5">SUM(F26:F29)</f>
        <v>-11457</v>
      </c>
      <c r="G30" s="598">
        <f t="shared" si="5"/>
        <v>-13035</v>
      </c>
      <c r="H30" s="372">
        <f t="shared" si="0"/>
        <v>2252708</v>
      </c>
      <c r="I30" s="373">
        <f t="shared" si="1"/>
        <v>2606065</v>
      </c>
    </row>
    <row r="31" spans="1:9" x14ac:dyDescent="0.25">
      <c r="A31" s="168" t="s">
        <v>255</v>
      </c>
      <c r="B31" s="65">
        <v>4386</v>
      </c>
      <c r="C31" s="65">
        <v>4386</v>
      </c>
      <c r="D31" s="597"/>
      <c r="E31" s="597"/>
      <c r="F31" s="597"/>
      <c r="G31" s="597"/>
      <c r="H31" s="372">
        <f t="shared" si="0"/>
        <v>4386</v>
      </c>
      <c r="I31" s="373">
        <f t="shared" si="1"/>
        <v>4386</v>
      </c>
    </row>
    <row r="32" spans="1:9" x14ac:dyDescent="0.25">
      <c r="A32" s="168" t="s">
        <v>256</v>
      </c>
      <c r="B32" s="65">
        <v>10662</v>
      </c>
      <c r="C32" s="65">
        <v>12284</v>
      </c>
      <c r="D32" s="597"/>
      <c r="E32" s="597"/>
      <c r="F32" s="597"/>
      <c r="G32" s="597"/>
      <c r="H32" s="372">
        <f t="shared" si="0"/>
        <v>10662</v>
      </c>
      <c r="I32" s="373">
        <f t="shared" si="1"/>
        <v>12284</v>
      </c>
    </row>
    <row r="33" spans="1:9" x14ac:dyDescent="0.25">
      <c r="A33" s="168" t="s">
        <v>257</v>
      </c>
      <c r="B33" s="65">
        <v>17430</v>
      </c>
      <c r="C33" s="65">
        <v>23467</v>
      </c>
      <c r="D33" s="597"/>
      <c r="E33" s="597"/>
      <c r="F33" s="597"/>
      <c r="G33" s="597">
        <v>11</v>
      </c>
      <c r="H33" s="372">
        <f t="shared" si="0"/>
        <v>17430</v>
      </c>
      <c r="I33" s="373">
        <f t="shared" si="1"/>
        <v>23478</v>
      </c>
    </row>
    <row r="34" spans="1:9" s="276" customFormat="1" ht="15.6" x14ac:dyDescent="0.3">
      <c r="A34" s="169" t="s">
        <v>258</v>
      </c>
      <c r="B34" s="67">
        <f t="shared" ref="B34" si="6">SUM(B31:B33)</f>
        <v>32478</v>
      </c>
      <c r="C34" s="67">
        <f t="shared" ref="C34:E34" si="7">SUM(C31:C33)</f>
        <v>40137</v>
      </c>
      <c r="D34" s="551">
        <f t="shared" ref="D34" si="8">SUM(D31:D33)</f>
        <v>0</v>
      </c>
      <c r="E34" s="551">
        <f t="shared" si="7"/>
        <v>0</v>
      </c>
      <c r="F34" s="598">
        <f t="shared" ref="F34:G34" si="9">SUM(F31:F33)</f>
        <v>0</v>
      </c>
      <c r="G34" s="598">
        <f t="shared" si="9"/>
        <v>11</v>
      </c>
      <c r="H34" s="372">
        <f t="shared" si="0"/>
        <v>32478</v>
      </c>
      <c r="I34" s="373">
        <f t="shared" si="1"/>
        <v>40148</v>
      </c>
    </row>
    <row r="35" spans="1:9" s="276" customFormat="1" ht="15.6" x14ac:dyDescent="0.3">
      <c r="A35" s="169" t="s">
        <v>259</v>
      </c>
      <c r="B35" s="67"/>
      <c r="C35" s="67"/>
      <c r="D35" s="598"/>
      <c r="E35" s="598"/>
      <c r="F35" s="598"/>
      <c r="G35" s="598"/>
      <c r="H35" s="372">
        <f t="shared" si="0"/>
        <v>0</v>
      </c>
      <c r="I35" s="373">
        <f t="shared" si="1"/>
        <v>0</v>
      </c>
    </row>
    <row r="36" spans="1:9" s="276" customFormat="1" ht="15.6" x14ac:dyDescent="0.3">
      <c r="A36" s="169" t="s">
        <v>260</v>
      </c>
      <c r="B36" s="67"/>
      <c r="C36" s="67"/>
      <c r="D36" s="598"/>
      <c r="E36" s="598"/>
      <c r="F36" s="598"/>
      <c r="G36" s="598"/>
      <c r="H36" s="372">
        <f t="shared" si="0"/>
        <v>0</v>
      </c>
      <c r="I36" s="373">
        <f t="shared" si="1"/>
        <v>0</v>
      </c>
    </row>
    <row r="37" spans="1:9" s="276" customFormat="1" ht="16.2" thickBot="1" x14ac:dyDescent="0.35">
      <c r="A37" s="271" t="s">
        <v>261</v>
      </c>
      <c r="B37" s="298">
        <v>1010850</v>
      </c>
      <c r="C37" s="298">
        <v>983168</v>
      </c>
      <c r="D37" s="599">
        <v>6944</v>
      </c>
      <c r="E37" s="599">
        <v>8315</v>
      </c>
      <c r="F37" s="599">
        <v>12365</v>
      </c>
      <c r="G37" s="599">
        <v>14108</v>
      </c>
      <c r="H37" s="374">
        <f t="shared" si="0"/>
        <v>1030159</v>
      </c>
      <c r="I37" s="375">
        <f t="shared" si="1"/>
        <v>1005591</v>
      </c>
    </row>
    <row r="38" spans="1:9" s="276" customFormat="1" ht="16.2" thickBot="1" x14ac:dyDescent="0.35">
      <c r="A38" s="272" t="s">
        <v>262</v>
      </c>
      <c r="B38" s="299">
        <f t="shared" ref="B38" si="10">(B30+B34+B37)</f>
        <v>3313989</v>
      </c>
      <c r="C38" s="299">
        <f t="shared" ref="C38:E38" si="11">(C30+C34+C37)</f>
        <v>3649751</v>
      </c>
      <c r="D38" s="602">
        <f t="shared" ref="D38" si="12">(D30+D34+D37)</f>
        <v>448</v>
      </c>
      <c r="E38" s="602">
        <f t="shared" si="11"/>
        <v>969</v>
      </c>
      <c r="F38" s="600">
        <f t="shared" ref="F38:G38" si="13">(F30+F34+F37)</f>
        <v>908</v>
      </c>
      <c r="G38" s="600">
        <f t="shared" si="13"/>
        <v>1084</v>
      </c>
      <c r="H38" s="299">
        <f t="shared" si="0"/>
        <v>3315345</v>
      </c>
      <c r="I38" s="376">
        <f t="shared" si="1"/>
        <v>3651804</v>
      </c>
    </row>
  </sheetData>
  <mergeCells count="6">
    <mergeCell ref="A1:I1"/>
    <mergeCell ref="B4:C4"/>
    <mergeCell ref="D4:E4"/>
    <mergeCell ref="F4:G4"/>
    <mergeCell ref="H4:I4"/>
    <mergeCell ref="A4:A5"/>
  </mergeCells>
  <phoneticPr fontId="21" type="noConversion"/>
  <printOptions horizontalCentered="1"/>
  <pageMargins left="0" right="0" top="0.98425196850393704" bottom="0" header="0.51181102362204722" footer="0.51181102362204722"/>
  <pageSetup paperSize="9" scale="72" firstPageNumber="0" orientation="landscape" r:id="rId1"/>
  <headerFooter alignWithMargins="0">
    <oddHeader>&amp;L&amp;"Arial,Normál" 15. melléklet a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G25"/>
  <sheetViews>
    <sheetView zoomScale="130" zoomScaleSheetLayoutView="87" workbookViewId="0">
      <selection activeCell="E24" sqref="E24"/>
    </sheetView>
  </sheetViews>
  <sheetFormatPr defaultColWidth="9.109375" defaultRowHeight="15" x14ac:dyDescent="0.25"/>
  <cols>
    <col min="1" max="1" width="75" style="2" customWidth="1"/>
    <col min="2" max="2" width="12.6640625" style="2" customWidth="1"/>
    <col min="3" max="4" width="11" style="2" customWidth="1"/>
    <col min="5" max="5" width="15" style="2" customWidth="1"/>
    <col min="6" max="6" width="11.44140625" style="2" customWidth="1"/>
    <col min="7" max="7" width="14.6640625" style="2" customWidth="1"/>
    <col min="8" max="16384" width="9.109375" style="2"/>
  </cols>
  <sheetData>
    <row r="2" spans="1:7" x14ac:dyDescent="0.25">
      <c r="A2" s="972" t="s">
        <v>608</v>
      </c>
      <c r="B2" s="972"/>
      <c r="C2" s="972"/>
      <c r="D2" s="972"/>
      <c r="E2" s="972"/>
      <c r="F2" s="972"/>
      <c r="G2" s="972"/>
    </row>
    <row r="4" spans="1:7" ht="15.6" thickBot="1" x14ac:dyDescent="0.3"/>
    <row r="5" spans="1:7" s="1" customFormat="1" ht="25.5" customHeight="1" x14ac:dyDescent="0.25">
      <c r="A5" s="748" t="s">
        <v>101</v>
      </c>
      <c r="B5" s="973" t="s">
        <v>107</v>
      </c>
      <c r="C5" s="974"/>
      <c r="D5" s="973" t="s">
        <v>212</v>
      </c>
      <c r="E5" s="973"/>
      <c r="F5" s="973" t="s">
        <v>215</v>
      </c>
      <c r="G5" s="976"/>
    </row>
    <row r="6" spans="1:7" s="1" customFormat="1" ht="25.5" customHeight="1" thickBot="1" x14ac:dyDescent="0.3">
      <c r="A6" s="977"/>
      <c r="B6" s="273" t="s">
        <v>335</v>
      </c>
      <c r="C6" s="273" t="s">
        <v>336</v>
      </c>
      <c r="D6" s="273" t="s">
        <v>335</v>
      </c>
      <c r="E6" s="273" t="s">
        <v>336</v>
      </c>
      <c r="F6" s="273" t="s">
        <v>335</v>
      </c>
      <c r="G6" s="366" t="s">
        <v>336</v>
      </c>
    </row>
    <row r="7" spans="1:7" x14ac:dyDescent="0.25">
      <c r="A7" s="166" t="s">
        <v>11</v>
      </c>
      <c r="B7" s="167">
        <v>652977</v>
      </c>
      <c r="C7" s="167">
        <v>1133003</v>
      </c>
      <c r="D7" s="167">
        <v>180</v>
      </c>
      <c r="E7" s="167">
        <v>5960</v>
      </c>
      <c r="F7" s="172">
        <v>731</v>
      </c>
      <c r="G7" s="172">
        <v>1540</v>
      </c>
    </row>
    <row r="8" spans="1:7" x14ac:dyDescent="0.25">
      <c r="A8" s="168" t="s">
        <v>10</v>
      </c>
      <c r="B8" s="65">
        <v>542552</v>
      </c>
      <c r="C8" s="65">
        <v>811633</v>
      </c>
      <c r="D8" s="65">
        <v>65480</v>
      </c>
      <c r="E8" s="65">
        <v>83539</v>
      </c>
      <c r="F8" s="143">
        <v>140836</v>
      </c>
      <c r="G8" s="143">
        <v>177962</v>
      </c>
    </row>
    <row r="9" spans="1:7" s="1" customFormat="1" x14ac:dyDescent="0.25">
      <c r="A9" s="169" t="s">
        <v>12</v>
      </c>
      <c r="B9" s="67">
        <f t="shared" ref="B9" si="0">(B7-B8)</f>
        <v>110425</v>
      </c>
      <c r="C9" s="67">
        <f t="shared" ref="C9:G9" si="1">(C7-C8)</f>
        <v>321370</v>
      </c>
      <c r="D9" s="67">
        <f t="shared" si="1"/>
        <v>-65300</v>
      </c>
      <c r="E9" s="67">
        <f t="shared" ref="E9:F9" si="2">(E7-E8)</f>
        <v>-77579</v>
      </c>
      <c r="F9" s="397">
        <f t="shared" si="2"/>
        <v>-140105</v>
      </c>
      <c r="G9" s="397">
        <f t="shared" si="1"/>
        <v>-176422</v>
      </c>
    </row>
    <row r="10" spans="1:7" x14ac:dyDescent="0.25">
      <c r="A10" s="168" t="s">
        <v>15</v>
      </c>
      <c r="B10" s="65">
        <v>370688</v>
      </c>
      <c r="C10" s="65">
        <v>352672</v>
      </c>
      <c r="D10" s="65">
        <v>65957</v>
      </c>
      <c r="E10" s="65">
        <v>78548</v>
      </c>
      <c r="F10" s="143">
        <v>140758</v>
      </c>
      <c r="G10" s="143">
        <v>177003</v>
      </c>
    </row>
    <row r="11" spans="1:7" s="1" customFormat="1" x14ac:dyDescent="0.25">
      <c r="A11" s="168" t="s">
        <v>13</v>
      </c>
      <c r="B11" s="65">
        <v>212247</v>
      </c>
      <c r="C11" s="65">
        <v>265467</v>
      </c>
      <c r="D11" s="67">
        <v>0</v>
      </c>
      <c r="E11" s="67">
        <v>0</v>
      </c>
      <c r="F11" s="397"/>
      <c r="G11" s="397"/>
    </row>
    <row r="12" spans="1:7" s="1" customFormat="1" x14ac:dyDescent="0.25">
      <c r="A12" s="169" t="s">
        <v>16</v>
      </c>
      <c r="B12" s="67">
        <f>(B10-B11)</f>
        <v>158441</v>
      </c>
      <c r="C12" s="67">
        <f>(C10-C11)</f>
        <v>87205</v>
      </c>
      <c r="D12" s="67">
        <v>65957</v>
      </c>
      <c r="E12" s="67">
        <v>78548</v>
      </c>
      <c r="F12" s="397">
        <v>140758</v>
      </c>
      <c r="G12" s="397">
        <v>177003</v>
      </c>
    </row>
    <row r="13" spans="1:7" s="1" customFormat="1" x14ac:dyDescent="0.25">
      <c r="A13" s="169" t="s">
        <v>14</v>
      </c>
      <c r="B13" s="67">
        <f>(B9+B12)</f>
        <v>268866</v>
      </c>
      <c r="C13" s="67">
        <f>(C9+C12)</f>
        <v>408575</v>
      </c>
      <c r="D13" s="67">
        <f t="shared" ref="D13:E13" si="3">(D9+D12)</f>
        <v>657</v>
      </c>
      <c r="E13" s="67">
        <f t="shared" si="3"/>
        <v>969</v>
      </c>
      <c r="F13" s="397">
        <f>(F12+F9)</f>
        <v>653</v>
      </c>
      <c r="G13" s="397">
        <f>(G12+G9)</f>
        <v>581</v>
      </c>
    </row>
    <row r="14" spans="1:7" s="1" customFormat="1" x14ac:dyDescent="0.25">
      <c r="A14" s="168" t="s">
        <v>17</v>
      </c>
      <c r="B14" s="67"/>
      <c r="C14" s="67"/>
      <c r="D14" s="67">
        <v>0</v>
      </c>
      <c r="E14" s="67">
        <v>0</v>
      </c>
      <c r="F14" s="397">
        <v>0</v>
      </c>
      <c r="G14" s="397">
        <v>0</v>
      </c>
    </row>
    <row r="15" spans="1:7" x14ac:dyDescent="0.25">
      <c r="A15" s="168" t="s">
        <v>18</v>
      </c>
      <c r="B15" s="65"/>
      <c r="C15" s="65"/>
      <c r="D15" s="65">
        <v>0</v>
      </c>
      <c r="E15" s="65">
        <v>0</v>
      </c>
      <c r="F15" s="143">
        <v>0</v>
      </c>
      <c r="G15" s="143">
        <v>0</v>
      </c>
    </row>
    <row r="16" spans="1:7" s="1" customFormat="1" x14ac:dyDescent="0.25">
      <c r="A16" s="169" t="s">
        <v>19</v>
      </c>
      <c r="B16" s="67"/>
      <c r="C16" s="67"/>
      <c r="D16" s="67">
        <v>0</v>
      </c>
      <c r="E16" s="67">
        <v>0</v>
      </c>
      <c r="F16" s="397">
        <v>0</v>
      </c>
      <c r="G16" s="397">
        <v>0</v>
      </c>
    </row>
    <row r="17" spans="1:7" x14ac:dyDescent="0.25">
      <c r="A17" s="168" t="s">
        <v>20</v>
      </c>
      <c r="B17" s="65"/>
      <c r="C17" s="65"/>
      <c r="D17" s="65">
        <v>0</v>
      </c>
      <c r="E17" s="65">
        <v>0</v>
      </c>
      <c r="F17" s="143">
        <v>0</v>
      </c>
      <c r="G17" s="143">
        <v>0</v>
      </c>
    </row>
    <row r="18" spans="1:7" x14ac:dyDescent="0.25">
      <c r="A18" s="168" t="s">
        <v>21</v>
      </c>
      <c r="B18" s="65"/>
      <c r="C18" s="65"/>
      <c r="D18" s="65">
        <v>0</v>
      </c>
      <c r="E18" s="65">
        <v>0</v>
      </c>
      <c r="F18" s="143">
        <v>0</v>
      </c>
      <c r="G18" s="143">
        <v>0</v>
      </c>
    </row>
    <row r="19" spans="1:7" s="1" customFormat="1" x14ac:dyDescent="0.25">
      <c r="A19" s="169" t="s">
        <v>22</v>
      </c>
      <c r="B19" s="67"/>
      <c r="C19" s="67"/>
      <c r="D19" s="67">
        <v>0</v>
      </c>
      <c r="E19" s="67">
        <v>0</v>
      </c>
      <c r="F19" s="397">
        <v>0</v>
      </c>
      <c r="G19" s="397">
        <v>0</v>
      </c>
    </row>
    <row r="20" spans="1:7" s="1" customFormat="1" x14ac:dyDescent="0.25">
      <c r="A20" s="169" t="s">
        <v>23</v>
      </c>
      <c r="B20" s="67"/>
      <c r="C20" s="67"/>
      <c r="D20" s="67">
        <v>0</v>
      </c>
      <c r="E20" s="67">
        <v>0</v>
      </c>
      <c r="F20" s="397">
        <v>0</v>
      </c>
      <c r="G20" s="397">
        <v>0</v>
      </c>
    </row>
    <row r="21" spans="1:7" s="1" customFormat="1" x14ac:dyDescent="0.25">
      <c r="A21" s="169" t="s">
        <v>24</v>
      </c>
      <c r="B21" s="67">
        <v>268866</v>
      </c>
      <c r="C21" s="67">
        <v>408575</v>
      </c>
      <c r="D21" s="67">
        <v>657</v>
      </c>
      <c r="E21" s="67">
        <v>969</v>
      </c>
      <c r="F21" s="397">
        <v>653</v>
      </c>
      <c r="G21" s="397">
        <v>581</v>
      </c>
    </row>
    <row r="22" spans="1:7" s="1" customFormat="1" x14ac:dyDescent="0.25">
      <c r="A22" s="169" t="s">
        <v>25</v>
      </c>
      <c r="B22" s="67">
        <v>0</v>
      </c>
      <c r="C22" s="67">
        <v>408575</v>
      </c>
      <c r="D22" s="67">
        <v>0</v>
      </c>
      <c r="E22" s="67">
        <v>0</v>
      </c>
      <c r="F22" s="397">
        <v>0</v>
      </c>
      <c r="G22" s="397">
        <v>0</v>
      </c>
    </row>
    <row r="23" spans="1:7" s="1" customFormat="1" x14ac:dyDescent="0.25">
      <c r="A23" s="274" t="s">
        <v>26</v>
      </c>
      <c r="B23" s="67">
        <v>268866</v>
      </c>
      <c r="C23" s="67">
        <v>0</v>
      </c>
      <c r="D23" s="67">
        <v>657</v>
      </c>
      <c r="E23" s="67">
        <v>969</v>
      </c>
      <c r="F23" s="397">
        <v>653</v>
      </c>
      <c r="G23" s="397">
        <v>581</v>
      </c>
    </row>
    <row r="24" spans="1:7" s="1" customFormat="1" x14ac:dyDescent="0.25">
      <c r="A24" s="169" t="s">
        <v>27</v>
      </c>
      <c r="B24" s="67">
        <v>0</v>
      </c>
      <c r="C24" s="67">
        <v>0</v>
      </c>
      <c r="D24" s="67">
        <v>0</v>
      </c>
      <c r="E24" s="67">
        <v>0</v>
      </c>
      <c r="F24" s="397">
        <v>0</v>
      </c>
      <c r="G24" s="397">
        <v>0</v>
      </c>
    </row>
    <row r="25" spans="1:7" s="1" customFormat="1" ht="15.6" thickBot="1" x14ac:dyDescent="0.3">
      <c r="A25" s="170" t="s">
        <v>28</v>
      </c>
      <c r="B25" s="171">
        <v>0</v>
      </c>
      <c r="C25" s="171">
        <v>0</v>
      </c>
      <c r="D25" s="171">
        <v>0</v>
      </c>
      <c r="E25" s="171">
        <v>0</v>
      </c>
      <c r="F25" s="398">
        <v>0</v>
      </c>
      <c r="G25" s="398">
        <v>0</v>
      </c>
    </row>
  </sheetData>
  <mergeCells count="5">
    <mergeCell ref="A2:G2"/>
    <mergeCell ref="B5:C5"/>
    <mergeCell ref="D5:E5"/>
    <mergeCell ref="F5:G5"/>
    <mergeCell ref="A5:A6"/>
  </mergeCells>
  <phoneticPr fontId="2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>
    <oddHeader xml:space="preserve">&amp;L 16. melléklet a 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44"/>
  <sheetViews>
    <sheetView zoomScaleNormal="100" zoomScaleSheetLayoutView="100" workbookViewId="0">
      <selection activeCell="C45" sqref="C45"/>
    </sheetView>
  </sheetViews>
  <sheetFormatPr defaultColWidth="63.109375" defaultRowHeight="15" x14ac:dyDescent="0.25"/>
  <cols>
    <col min="1" max="1" width="63.109375" style="2" customWidth="1"/>
    <col min="2" max="2" width="11.6640625" style="2" customWidth="1"/>
    <col min="3" max="3" width="11.5546875" style="2" customWidth="1"/>
    <col min="4" max="4" width="12.33203125" style="2" customWidth="1"/>
    <col min="5" max="5" width="12.109375" style="2" customWidth="1"/>
    <col min="6" max="6" width="12.33203125" style="2" customWidth="1"/>
    <col min="7" max="7" width="12.44140625" style="2" customWidth="1"/>
    <col min="8" max="8" width="11.109375" style="2" customWidth="1"/>
    <col min="9" max="9" width="11.6640625" style="2" customWidth="1"/>
    <col min="10" max="10" width="12.5546875" style="2" customWidth="1"/>
    <col min="11" max="11" width="13.5546875" style="2" customWidth="1"/>
    <col min="12" max="16384" width="63.109375" style="2"/>
  </cols>
  <sheetData>
    <row r="1" spans="1:17" x14ac:dyDescent="0.25">
      <c r="A1" s="972" t="s">
        <v>609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176"/>
      <c r="M1" s="176"/>
      <c r="N1" s="176"/>
      <c r="O1" s="176"/>
      <c r="P1" s="176"/>
      <c r="Q1" s="176"/>
    </row>
    <row r="2" spans="1:17" ht="15.6" thickBot="1" x14ac:dyDescent="0.3"/>
    <row r="3" spans="1:17" s="177" customFormat="1" ht="24.75" customHeight="1" x14ac:dyDescent="0.25">
      <c r="A3" s="748" t="s">
        <v>263</v>
      </c>
      <c r="B3" s="973" t="s">
        <v>107</v>
      </c>
      <c r="C3" s="974"/>
      <c r="D3" s="973" t="s">
        <v>212</v>
      </c>
      <c r="E3" s="973"/>
      <c r="F3" s="973" t="s">
        <v>215</v>
      </c>
      <c r="G3" s="973"/>
      <c r="H3" s="973" t="s">
        <v>148</v>
      </c>
      <c r="I3" s="974"/>
      <c r="J3" s="973" t="s">
        <v>217</v>
      </c>
      <c r="K3" s="976"/>
    </row>
    <row r="4" spans="1:17" s="177" customFormat="1" ht="24.75" customHeight="1" thickBot="1" x14ac:dyDescent="0.3">
      <c r="A4" s="978"/>
      <c r="B4" s="367" t="s">
        <v>335</v>
      </c>
      <c r="C4" s="367" t="s">
        <v>336</v>
      </c>
      <c r="D4" s="367" t="s">
        <v>335</v>
      </c>
      <c r="E4" s="367" t="s">
        <v>336</v>
      </c>
      <c r="F4" s="367" t="s">
        <v>335</v>
      </c>
      <c r="G4" s="367" t="s">
        <v>336</v>
      </c>
      <c r="H4" s="367" t="s">
        <v>335</v>
      </c>
      <c r="I4" s="367" t="s">
        <v>336</v>
      </c>
      <c r="J4" s="367" t="s">
        <v>335</v>
      </c>
      <c r="K4" s="368" t="s">
        <v>336</v>
      </c>
    </row>
    <row r="5" spans="1:17" x14ac:dyDescent="0.25">
      <c r="A5" s="300" t="s">
        <v>264</v>
      </c>
      <c r="B5" s="301">
        <v>309596</v>
      </c>
      <c r="C5" s="301">
        <v>202822</v>
      </c>
      <c r="D5" s="301"/>
      <c r="E5" s="301"/>
      <c r="F5" s="301"/>
      <c r="G5" s="301"/>
      <c r="H5" s="301">
        <f>(B5+D5+F5)</f>
        <v>309596</v>
      </c>
      <c r="I5" s="301">
        <f>(C5+E5+G5)</f>
        <v>202822</v>
      </c>
      <c r="J5" s="301">
        <f>(D5+F5+H5)</f>
        <v>309596</v>
      </c>
      <c r="K5" s="396">
        <f>(E5+G5+I5)</f>
        <v>202822</v>
      </c>
    </row>
    <row r="6" spans="1:17" x14ac:dyDescent="0.25">
      <c r="A6" s="168" t="s">
        <v>265</v>
      </c>
      <c r="B6" s="65">
        <v>14022</v>
      </c>
      <c r="C6" s="65">
        <v>17517</v>
      </c>
      <c r="D6" s="65">
        <v>0</v>
      </c>
      <c r="E6" s="65">
        <v>0</v>
      </c>
      <c r="F6" s="65">
        <v>1032</v>
      </c>
      <c r="G6" s="65">
        <v>1589</v>
      </c>
      <c r="H6" s="65">
        <f>(B6+D6+F6)</f>
        <v>15054</v>
      </c>
      <c r="I6" s="65">
        <f>(C6+E6+G6)</f>
        <v>19106</v>
      </c>
      <c r="J6" s="65">
        <v>14800</v>
      </c>
      <c r="K6" s="143">
        <v>15275</v>
      </c>
    </row>
    <row r="7" spans="1:17" x14ac:dyDescent="0.25">
      <c r="A7" s="168" t="s">
        <v>267</v>
      </c>
      <c r="B7" s="65"/>
      <c r="C7" s="65"/>
      <c r="D7" s="65"/>
      <c r="E7" s="65"/>
      <c r="F7" s="65"/>
      <c r="G7" s="65"/>
      <c r="H7" s="65">
        <f t="shared" ref="H7:H44" si="0">(B7+D7+F7)</f>
        <v>0</v>
      </c>
      <c r="I7" s="65">
        <f t="shared" ref="I7:I43" si="1">(C7+E7+G7)</f>
        <v>0</v>
      </c>
      <c r="J7" s="65">
        <f t="shared" ref="J7:J43" si="2">(D7+F7+H7)</f>
        <v>0</v>
      </c>
      <c r="K7" s="143">
        <f t="shared" ref="K7:K11" si="3">(E7+G7+I7)</f>
        <v>0</v>
      </c>
    </row>
    <row r="8" spans="1:17" s="1" customFormat="1" x14ac:dyDescent="0.25">
      <c r="A8" s="169" t="s">
        <v>266</v>
      </c>
      <c r="B8" s="67">
        <f>SUM(B5:B7)</f>
        <v>323618</v>
      </c>
      <c r="C8" s="67">
        <f>SUM(C5:C7)</f>
        <v>220339</v>
      </c>
      <c r="D8" s="67">
        <v>0</v>
      </c>
      <c r="E8" s="67">
        <v>0</v>
      </c>
      <c r="F8" s="67">
        <f>SUM(F6:F7)</f>
        <v>1032</v>
      </c>
      <c r="G8" s="67">
        <f>SUM(G6:G7)</f>
        <v>1589</v>
      </c>
      <c r="H8" s="67">
        <f t="shared" si="0"/>
        <v>324650</v>
      </c>
      <c r="I8" s="67">
        <f>(C8+E8+G8)</f>
        <v>221928</v>
      </c>
      <c r="J8" s="67">
        <v>278565</v>
      </c>
      <c r="K8" s="397">
        <v>311855</v>
      </c>
    </row>
    <row r="9" spans="1:17" x14ac:dyDescent="0.25">
      <c r="A9" s="168" t="s">
        <v>268</v>
      </c>
      <c r="B9" s="65"/>
      <c r="C9" s="65"/>
      <c r="D9" s="65"/>
      <c r="E9" s="65"/>
      <c r="F9" s="65"/>
      <c r="G9" s="65"/>
      <c r="H9" s="65">
        <f t="shared" si="0"/>
        <v>0</v>
      </c>
      <c r="I9" s="65">
        <f t="shared" si="1"/>
        <v>0</v>
      </c>
      <c r="J9" s="65">
        <f>(D9+F9+H9)</f>
        <v>0</v>
      </c>
      <c r="K9" s="143">
        <f t="shared" si="3"/>
        <v>0</v>
      </c>
    </row>
    <row r="10" spans="1:17" x14ac:dyDescent="0.25">
      <c r="A10" s="168" t="s">
        <v>269</v>
      </c>
      <c r="B10" s="65"/>
      <c r="C10" s="65"/>
      <c r="D10" s="65"/>
      <c r="E10" s="65"/>
      <c r="F10" s="65"/>
      <c r="G10" s="65"/>
      <c r="H10" s="65">
        <f t="shared" si="0"/>
        <v>0</v>
      </c>
      <c r="I10" s="65">
        <f t="shared" si="1"/>
        <v>0</v>
      </c>
      <c r="J10" s="65">
        <f t="shared" si="2"/>
        <v>0</v>
      </c>
      <c r="K10" s="143">
        <f t="shared" si="3"/>
        <v>0</v>
      </c>
    </row>
    <row r="11" spans="1:17" s="1" customFormat="1" x14ac:dyDescent="0.25">
      <c r="A11" s="169" t="s">
        <v>270</v>
      </c>
      <c r="B11" s="67"/>
      <c r="C11" s="67"/>
      <c r="D11" s="67"/>
      <c r="E11" s="67"/>
      <c r="F11" s="67"/>
      <c r="G11" s="67"/>
      <c r="H11" s="65">
        <f t="shared" si="0"/>
        <v>0</v>
      </c>
      <c r="I11" s="65">
        <f t="shared" si="1"/>
        <v>0</v>
      </c>
      <c r="J11" s="65">
        <f t="shared" si="2"/>
        <v>0</v>
      </c>
      <c r="K11" s="143">
        <f t="shared" si="3"/>
        <v>0</v>
      </c>
    </row>
    <row r="12" spans="1:17" x14ac:dyDescent="0.25">
      <c r="A12" s="168" t="s">
        <v>271</v>
      </c>
      <c r="B12" s="65">
        <v>279755</v>
      </c>
      <c r="C12" s="65">
        <v>348875</v>
      </c>
      <c r="D12" s="65">
        <v>71606</v>
      </c>
      <c r="E12" s="65">
        <v>78100</v>
      </c>
      <c r="F12" s="65">
        <v>154721</v>
      </c>
      <c r="G12" s="65">
        <v>176705</v>
      </c>
      <c r="H12" s="67">
        <f t="shared" si="0"/>
        <v>506082</v>
      </c>
      <c r="I12" s="67">
        <f>(C12+E12+G12)</f>
        <v>603680</v>
      </c>
      <c r="J12" s="551">
        <v>169671</v>
      </c>
      <c r="K12" s="549">
        <v>177358</v>
      </c>
    </row>
    <row r="13" spans="1:17" x14ac:dyDescent="0.25">
      <c r="A13" s="168" t="s">
        <v>272</v>
      </c>
      <c r="B13" s="65">
        <v>25627</v>
      </c>
      <c r="C13" s="65">
        <v>27829</v>
      </c>
      <c r="D13" s="65">
        <v>0</v>
      </c>
      <c r="E13" s="65">
        <v>5680</v>
      </c>
      <c r="F13" s="65"/>
      <c r="G13" s="65"/>
      <c r="H13" s="65">
        <f t="shared" si="0"/>
        <v>25627</v>
      </c>
      <c r="I13" s="65">
        <f t="shared" si="1"/>
        <v>33509</v>
      </c>
      <c r="J13" s="552">
        <f>(B13+D13+F13)</f>
        <v>25627</v>
      </c>
      <c r="K13" s="550">
        <f>(E13+G13+C13)</f>
        <v>33509</v>
      </c>
    </row>
    <row r="14" spans="1:17" x14ac:dyDescent="0.25">
      <c r="A14" s="168" t="s">
        <v>302</v>
      </c>
      <c r="B14" s="65">
        <v>-30160</v>
      </c>
      <c r="C14" s="65">
        <v>531763</v>
      </c>
      <c r="D14" s="65"/>
      <c r="E14" s="65"/>
      <c r="F14" s="65"/>
      <c r="G14" s="65"/>
      <c r="H14" s="65">
        <f t="shared" si="0"/>
        <v>-30160</v>
      </c>
      <c r="I14" s="65">
        <f t="shared" si="1"/>
        <v>531763</v>
      </c>
      <c r="J14" s="552">
        <f t="shared" ref="J14:J28" si="4">(B14+D14+F14)</f>
        <v>-30160</v>
      </c>
      <c r="K14" s="550">
        <f t="shared" ref="K14:K43" si="5">(E14+G14+C14)</f>
        <v>531763</v>
      </c>
    </row>
    <row r="15" spans="1:17" x14ac:dyDescent="0.25">
      <c r="A15" s="168" t="s">
        <v>273</v>
      </c>
      <c r="B15" s="65">
        <v>25062</v>
      </c>
      <c r="C15" s="65">
        <v>58133</v>
      </c>
      <c r="D15" s="65">
        <v>425</v>
      </c>
      <c r="E15" s="65">
        <v>280</v>
      </c>
      <c r="F15" s="65">
        <v>130</v>
      </c>
      <c r="G15" s="65">
        <v>0</v>
      </c>
      <c r="H15" s="65">
        <f t="shared" si="0"/>
        <v>25617</v>
      </c>
      <c r="I15" s="65">
        <f t="shared" si="1"/>
        <v>58413</v>
      </c>
      <c r="J15" s="552">
        <f t="shared" si="4"/>
        <v>25617</v>
      </c>
      <c r="K15" s="550">
        <f t="shared" si="5"/>
        <v>58413</v>
      </c>
    </row>
    <row r="16" spans="1:17" s="1" customFormat="1" x14ac:dyDescent="0.25">
      <c r="A16" s="169" t="s">
        <v>274</v>
      </c>
      <c r="B16" s="67">
        <f t="shared" ref="B16" si="6">SUM(B12:B15)</f>
        <v>300284</v>
      </c>
      <c r="C16" s="67">
        <f t="shared" ref="C16:G16" si="7">SUM(C12:C15)</f>
        <v>966600</v>
      </c>
      <c r="D16" s="67">
        <f t="shared" ref="D16" si="8">SUM(D12:D15)</f>
        <v>72031</v>
      </c>
      <c r="E16" s="67">
        <f t="shared" si="7"/>
        <v>84060</v>
      </c>
      <c r="F16" s="67">
        <f t="shared" ref="F16" si="9">SUM(F12:F15)</f>
        <v>154851</v>
      </c>
      <c r="G16" s="67">
        <f t="shared" si="7"/>
        <v>176705</v>
      </c>
      <c r="H16" s="67">
        <f t="shared" si="0"/>
        <v>527166</v>
      </c>
      <c r="I16" s="67">
        <f t="shared" si="1"/>
        <v>1227365</v>
      </c>
      <c r="J16" s="552">
        <f t="shared" si="4"/>
        <v>527166</v>
      </c>
      <c r="K16" s="549">
        <v>540067</v>
      </c>
    </row>
    <row r="17" spans="1:11" x14ac:dyDescent="0.25">
      <c r="A17" s="168" t="s">
        <v>275</v>
      </c>
      <c r="B17" s="65">
        <v>11303</v>
      </c>
      <c r="C17" s="65">
        <v>13944</v>
      </c>
      <c r="D17" s="65">
        <v>494</v>
      </c>
      <c r="E17" s="65">
        <v>1131</v>
      </c>
      <c r="F17" s="65">
        <v>1624</v>
      </c>
      <c r="G17" s="65">
        <v>1589</v>
      </c>
      <c r="H17" s="65">
        <f t="shared" si="0"/>
        <v>13421</v>
      </c>
      <c r="I17" s="65">
        <f t="shared" si="1"/>
        <v>16664</v>
      </c>
      <c r="J17" s="552">
        <f t="shared" si="4"/>
        <v>13421</v>
      </c>
      <c r="K17" s="550">
        <f t="shared" si="5"/>
        <v>16664</v>
      </c>
    </row>
    <row r="18" spans="1:11" x14ac:dyDescent="0.25">
      <c r="A18" s="168" t="s">
        <v>276</v>
      </c>
      <c r="B18" s="65">
        <v>78056</v>
      </c>
      <c r="C18" s="65">
        <v>90990</v>
      </c>
      <c r="D18" s="65">
        <v>4645</v>
      </c>
      <c r="E18" s="65">
        <v>5138</v>
      </c>
      <c r="F18" s="65">
        <v>19084</v>
      </c>
      <c r="G18" s="65">
        <v>23296</v>
      </c>
      <c r="H18" s="65">
        <f t="shared" si="0"/>
        <v>101785</v>
      </c>
      <c r="I18" s="65">
        <f t="shared" si="1"/>
        <v>119424</v>
      </c>
      <c r="J18" s="552">
        <f t="shared" si="4"/>
        <v>101785</v>
      </c>
      <c r="K18" s="550">
        <f t="shared" si="5"/>
        <v>119424</v>
      </c>
    </row>
    <row r="19" spans="1:11" x14ac:dyDescent="0.25">
      <c r="A19" s="168" t="s">
        <v>277</v>
      </c>
      <c r="B19" s="65"/>
      <c r="C19" s="65"/>
      <c r="D19" s="65"/>
      <c r="E19" s="65"/>
      <c r="F19" s="65"/>
      <c r="G19" s="65"/>
      <c r="H19" s="65">
        <f t="shared" si="0"/>
        <v>0</v>
      </c>
      <c r="I19" s="65">
        <f t="shared" si="1"/>
        <v>0</v>
      </c>
      <c r="J19" s="552">
        <f t="shared" si="4"/>
        <v>0</v>
      </c>
      <c r="K19" s="550">
        <f t="shared" si="5"/>
        <v>0</v>
      </c>
    </row>
    <row r="20" spans="1:11" x14ac:dyDescent="0.25">
      <c r="A20" s="168" t="s">
        <v>278</v>
      </c>
      <c r="B20" s="65"/>
      <c r="C20" s="65"/>
      <c r="D20" s="65"/>
      <c r="E20" s="65"/>
      <c r="F20" s="65"/>
      <c r="G20" s="65"/>
      <c r="H20" s="65">
        <f t="shared" si="0"/>
        <v>0</v>
      </c>
      <c r="I20" s="65">
        <f t="shared" si="1"/>
        <v>0</v>
      </c>
      <c r="J20" s="552">
        <f t="shared" si="4"/>
        <v>0</v>
      </c>
      <c r="K20" s="550">
        <f t="shared" si="5"/>
        <v>0</v>
      </c>
    </row>
    <row r="21" spans="1:11" s="1" customFormat="1" x14ac:dyDescent="0.25">
      <c r="A21" s="169" t="s">
        <v>279</v>
      </c>
      <c r="B21" s="67">
        <f t="shared" ref="B21" si="10">SUM(B17:B20)</f>
        <v>89359</v>
      </c>
      <c r="C21" s="67">
        <f t="shared" ref="C21:G21" si="11">SUM(C17:C20)</f>
        <v>104934</v>
      </c>
      <c r="D21" s="67">
        <f t="shared" ref="D21" si="12">SUM(D17:D20)</f>
        <v>5139</v>
      </c>
      <c r="E21" s="67">
        <f t="shared" si="11"/>
        <v>6269</v>
      </c>
      <c r="F21" s="67">
        <f t="shared" ref="F21" si="13">SUM(F17:F20)</f>
        <v>20708</v>
      </c>
      <c r="G21" s="67">
        <f t="shared" si="11"/>
        <v>24885</v>
      </c>
      <c r="H21" s="67">
        <f t="shared" si="0"/>
        <v>115206</v>
      </c>
      <c r="I21" s="67">
        <f t="shared" si="1"/>
        <v>136088</v>
      </c>
      <c r="J21" s="552">
        <f t="shared" si="4"/>
        <v>115206</v>
      </c>
      <c r="K21" s="549">
        <f t="shared" si="5"/>
        <v>136088</v>
      </c>
    </row>
    <row r="22" spans="1:11" x14ac:dyDescent="0.25">
      <c r="A22" s="168" t="s">
        <v>280</v>
      </c>
      <c r="B22" s="65">
        <v>47332</v>
      </c>
      <c r="C22" s="65">
        <v>62690</v>
      </c>
      <c r="D22" s="65">
        <v>51489</v>
      </c>
      <c r="E22" s="65">
        <v>56677</v>
      </c>
      <c r="F22" s="65">
        <v>99457</v>
      </c>
      <c r="G22" s="65">
        <v>117763</v>
      </c>
      <c r="H22" s="65">
        <f t="shared" si="0"/>
        <v>198278</v>
      </c>
      <c r="I22" s="65">
        <f t="shared" si="1"/>
        <v>237130</v>
      </c>
      <c r="J22" s="552">
        <f t="shared" si="4"/>
        <v>198278</v>
      </c>
      <c r="K22" s="550">
        <f t="shared" si="5"/>
        <v>237130</v>
      </c>
    </row>
    <row r="23" spans="1:11" x14ac:dyDescent="0.25">
      <c r="A23" s="168" t="s">
        <v>281</v>
      </c>
      <c r="B23" s="65">
        <v>31688</v>
      </c>
      <c r="C23" s="65">
        <v>34625</v>
      </c>
      <c r="D23" s="65">
        <v>6774</v>
      </c>
      <c r="E23" s="65">
        <v>11355</v>
      </c>
      <c r="F23" s="65">
        <v>13822</v>
      </c>
      <c r="G23" s="65">
        <v>12809</v>
      </c>
      <c r="H23" s="65">
        <f t="shared" si="0"/>
        <v>52284</v>
      </c>
      <c r="I23" s="65">
        <f t="shared" si="1"/>
        <v>58789</v>
      </c>
      <c r="J23" s="552">
        <f t="shared" si="4"/>
        <v>52284</v>
      </c>
      <c r="K23" s="550">
        <f t="shared" si="5"/>
        <v>58789</v>
      </c>
    </row>
    <row r="24" spans="1:11" x14ac:dyDescent="0.25">
      <c r="A24" s="168" t="s">
        <v>282</v>
      </c>
      <c r="B24" s="65">
        <v>11224</v>
      </c>
      <c r="C24" s="65">
        <v>12111</v>
      </c>
      <c r="D24" s="65">
        <v>9152</v>
      </c>
      <c r="E24" s="65">
        <v>9184</v>
      </c>
      <c r="F24" s="65">
        <v>18029</v>
      </c>
      <c r="G24" s="65">
        <v>17516</v>
      </c>
      <c r="H24" s="65">
        <f t="shared" si="0"/>
        <v>38405</v>
      </c>
      <c r="I24" s="65">
        <f t="shared" si="1"/>
        <v>38811</v>
      </c>
      <c r="J24" s="552">
        <f t="shared" si="4"/>
        <v>38405</v>
      </c>
      <c r="K24" s="550">
        <f t="shared" si="5"/>
        <v>38811</v>
      </c>
    </row>
    <row r="25" spans="1:11" s="1" customFormat="1" x14ac:dyDescent="0.25">
      <c r="A25" s="169" t="s">
        <v>283</v>
      </c>
      <c r="B25" s="67">
        <f>SUM(B22:B24)</f>
        <v>90244</v>
      </c>
      <c r="C25" s="67">
        <f t="shared" ref="C25:G25" si="14">SUM(C22:C24)</f>
        <v>109426</v>
      </c>
      <c r="D25" s="67">
        <f t="shared" ref="D25" si="15">SUM(D22:D24)</f>
        <v>67415</v>
      </c>
      <c r="E25" s="67">
        <f t="shared" si="14"/>
        <v>77216</v>
      </c>
      <c r="F25" s="67">
        <f t="shared" ref="F25" si="16">SUM(F22:F24)</f>
        <v>131308</v>
      </c>
      <c r="G25" s="67">
        <f t="shared" si="14"/>
        <v>148088</v>
      </c>
      <c r="H25" s="67">
        <f t="shared" si="0"/>
        <v>288967</v>
      </c>
      <c r="I25" s="67">
        <f t="shared" si="1"/>
        <v>334730</v>
      </c>
      <c r="J25" s="552">
        <f t="shared" si="4"/>
        <v>288967</v>
      </c>
      <c r="K25" s="549">
        <f t="shared" si="5"/>
        <v>334730</v>
      </c>
    </row>
    <row r="26" spans="1:11" s="1" customFormat="1" x14ac:dyDescent="0.25">
      <c r="A26" s="169" t="s">
        <v>284</v>
      </c>
      <c r="B26" s="67">
        <v>72739</v>
      </c>
      <c r="C26" s="67">
        <v>118865</v>
      </c>
      <c r="D26" s="67">
        <v>246</v>
      </c>
      <c r="E26" s="67">
        <v>57</v>
      </c>
      <c r="F26" s="67">
        <v>605</v>
      </c>
      <c r="G26" s="67">
        <v>567</v>
      </c>
      <c r="H26" s="67">
        <f t="shared" si="0"/>
        <v>73590</v>
      </c>
      <c r="I26" s="67">
        <f t="shared" si="1"/>
        <v>119489</v>
      </c>
      <c r="J26" s="552">
        <f t="shared" si="4"/>
        <v>73590</v>
      </c>
      <c r="K26" s="549">
        <f t="shared" si="5"/>
        <v>119489</v>
      </c>
    </row>
    <row r="27" spans="1:11" s="1" customFormat="1" x14ac:dyDescent="0.25">
      <c r="A27" s="169" t="s">
        <v>285</v>
      </c>
      <c r="B27" s="67">
        <v>330566</v>
      </c>
      <c r="C27" s="67">
        <v>500703</v>
      </c>
      <c r="D27" s="67">
        <v>980</v>
      </c>
      <c r="E27" s="67">
        <v>1367</v>
      </c>
      <c r="F27" s="67">
        <v>5188</v>
      </c>
      <c r="G27" s="67">
        <v>6312</v>
      </c>
      <c r="H27" s="67">
        <f t="shared" si="0"/>
        <v>336734</v>
      </c>
      <c r="I27" s="67">
        <f t="shared" si="1"/>
        <v>508382</v>
      </c>
      <c r="J27" s="552">
        <f t="shared" si="4"/>
        <v>336734</v>
      </c>
      <c r="K27" s="549">
        <v>266621</v>
      </c>
    </row>
    <row r="28" spans="1:11" s="1" customFormat="1" x14ac:dyDescent="0.25">
      <c r="A28" s="169" t="s">
        <v>286</v>
      </c>
      <c r="B28" s="67">
        <f>(B8+B16-B21-B25-B26-B27)</f>
        <v>40994</v>
      </c>
      <c r="C28" s="67">
        <f>(C8+C16-C21-C25-C26-C27)</f>
        <v>353011</v>
      </c>
      <c r="D28" s="67">
        <v>-1750</v>
      </c>
      <c r="E28" s="67">
        <v>-850</v>
      </c>
      <c r="F28" s="67">
        <f>(F8+F16-F21-F25-F26-F27)</f>
        <v>-1926</v>
      </c>
      <c r="G28" s="67">
        <f>(G8+G16-G21-G25-G26-G27)</f>
        <v>-1558</v>
      </c>
      <c r="H28" s="67">
        <f t="shared" si="0"/>
        <v>37318</v>
      </c>
      <c r="I28" s="67">
        <f t="shared" si="1"/>
        <v>350603</v>
      </c>
      <c r="J28" s="552">
        <f t="shared" si="4"/>
        <v>37318</v>
      </c>
      <c r="K28" s="549">
        <f t="shared" si="5"/>
        <v>350603</v>
      </c>
    </row>
    <row r="29" spans="1:11" x14ac:dyDescent="0.25">
      <c r="A29" s="168" t="s">
        <v>287</v>
      </c>
      <c r="B29" s="65">
        <v>0</v>
      </c>
      <c r="C29" s="65">
        <v>0</v>
      </c>
      <c r="D29" s="65"/>
      <c r="E29" s="65"/>
      <c r="F29" s="65"/>
      <c r="G29" s="65"/>
      <c r="H29" s="65">
        <f t="shared" si="0"/>
        <v>0</v>
      </c>
      <c r="I29" s="65">
        <f t="shared" si="1"/>
        <v>0</v>
      </c>
      <c r="J29" s="552">
        <f t="shared" si="2"/>
        <v>0</v>
      </c>
      <c r="K29" s="550">
        <f t="shared" si="5"/>
        <v>0</v>
      </c>
    </row>
    <row r="30" spans="1:11" x14ac:dyDescent="0.25">
      <c r="A30" s="168" t="s">
        <v>301</v>
      </c>
      <c r="B30" s="65">
        <v>17</v>
      </c>
      <c r="C30" s="65">
        <v>25</v>
      </c>
      <c r="D30" s="65">
        <v>0</v>
      </c>
      <c r="E30" s="65"/>
      <c r="F30" s="65"/>
      <c r="G30" s="65"/>
      <c r="H30" s="65">
        <f t="shared" si="0"/>
        <v>17</v>
      </c>
      <c r="I30" s="65">
        <f t="shared" si="1"/>
        <v>25</v>
      </c>
      <c r="J30" s="552">
        <f t="shared" si="2"/>
        <v>17</v>
      </c>
      <c r="K30" s="550">
        <f t="shared" si="5"/>
        <v>25</v>
      </c>
    </row>
    <row r="31" spans="1:11" x14ac:dyDescent="0.25">
      <c r="A31" s="168" t="s">
        <v>288</v>
      </c>
      <c r="B31" s="65">
        <v>10524</v>
      </c>
      <c r="C31" s="65">
        <v>2764</v>
      </c>
      <c r="D31" s="65"/>
      <c r="E31" s="65"/>
      <c r="F31" s="65"/>
      <c r="G31" s="65"/>
      <c r="H31" s="65">
        <f t="shared" si="0"/>
        <v>10524</v>
      </c>
      <c r="I31" s="65">
        <f t="shared" si="1"/>
        <v>2764</v>
      </c>
      <c r="J31" s="552">
        <f t="shared" si="2"/>
        <v>10524</v>
      </c>
      <c r="K31" s="550">
        <f t="shared" si="5"/>
        <v>2764</v>
      </c>
    </row>
    <row r="32" spans="1:11" s="1" customFormat="1" x14ac:dyDescent="0.25">
      <c r="A32" s="169" t="s">
        <v>289</v>
      </c>
      <c r="B32" s="67">
        <f>SUM(B29:B31)</f>
        <v>10541</v>
      </c>
      <c r="C32" s="67">
        <f>SUM(C30:C31)</f>
        <v>2789</v>
      </c>
      <c r="D32" s="67">
        <f t="shared" ref="D32:G32" si="17">SUM(D30:D31)</f>
        <v>0</v>
      </c>
      <c r="E32" s="67">
        <f t="shared" si="17"/>
        <v>0</v>
      </c>
      <c r="F32" s="67">
        <f t="shared" si="17"/>
        <v>0</v>
      </c>
      <c r="G32" s="67">
        <f t="shared" si="17"/>
        <v>0</v>
      </c>
      <c r="H32" s="65">
        <f t="shared" si="0"/>
        <v>10541</v>
      </c>
      <c r="I32" s="65">
        <f t="shared" si="1"/>
        <v>2789</v>
      </c>
      <c r="J32" s="552">
        <f t="shared" si="2"/>
        <v>10541</v>
      </c>
      <c r="K32" s="550">
        <f t="shared" si="5"/>
        <v>2789</v>
      </c>
    </row>
    <row r="33" spans="1:11" x14ac:dyDescent="0.25">
      <c r="A33" s="168" t="s">
        <v>290</v>
      </c>
      <c r="B33" s="65">
        <v>15</v>
      </c>
      <c r="C33" s="65">
        <v>15</v>
      </c>
      <c r="D33" s="65"/>
      <c r="E33" s="65"/>
      <c r="F33" s="65"/>
      <c r="G33" s="65"/>
      <c r="H33" s="65">
        <f t="shared" si="0"/>
        <v>15</v>
      </c>
      <c r="I33" s="65">
        <f t="shared" si="1"/>
        <v>15</v>
      </c>
      <c r="J33" s="65">
        <f t="shared" si="2"/>
        <v>15</v>
      </c>
      <c r="K33" s="143">
        <f t="shared" si="5"/>
        <v>15</v>
      </c>
    </row>
    <row r="34" spans="1:11" x14ac:dyDescent="0.25">
      <c r="A34" s="168" t="s">
        <v>291</v>
      </c>
      <c r="B34" s="65">
        <v>0</v>
      </c>
      <c r="C34" s="65">
        <v>0</v>
      </c>
      <c r="D34" s="65"/>
      <c r="E34" s="65"/>
      <c r="F34" s="65"/>
      <c r="G34" s="65"/>
      <c r="H34" s="65">
        <f t="shared" si="0"/>
        <v>0</v>
      </c>
      <c r="I34" s="65">
        <f t="shared" si="1"/>
        <v>0</v>
      </c>
      <c r="J34" s="65">
        <f t="shared" si="2"/>
        <v>0</v>
      </c>
      <c r="K34" s="143">
        <f t="shared" si="5"/>
        <v>0</v>
      </c>
    </row>
    <row r="35" spans="1:11" x14ac:dyDescent="0.25">
      <c r="A35" s="168" t="s">
        <v>292</v>
      </c>
      <c r="B35" s="65">
        <v>0</v>
      </c>
      <c r="C35" s="65">
        <v>0</v>
      </c>
      <c r="D35" s="65"/>
      <c r="E35" s="65"/>
      <c r="F35" s="65"/>
      <c r="G35" s="65"/>
      <c r="H35" s="65">
        <f t="shared" si="0"/>
        <v>0</v>
      </c>
      <c r="I35" s="65">
        <f t="shared" si="1"/>
        <v>0</v>
      </c>
      <c r="J35" s="65">
        <f t="shared" si="2"/>
        <v>0</v>
      </c>
      <c r="K35" s="143">
        <f t="shared" si="5"/>
        <v>0</v>
      </c>
    </row>
    <row r="36" spans="1:11" s="1" customFormat="1" x14ac:dyDescent="0.25">
      <c r="A36" s="169" t="s">
        <v>293</v>
      </c>
      <c r="B36" s="67">
        <v>15</v>
      </c>
      <c r="C36" s="67">
        <v>15</v>
      </c>
      <c r="D36" s="67"/>
      <c r="E36" s="67"/>
      <c r="F36" s="67"/>
      <c r="G36" s="67"/>
      <c r="H36" s="65">
        <f t="shared" si="0"/>
        <v>15</v>
      </c>
      <c r="I36" s="65">
        <f t="shared" si="1"/>
        <v>15</v>
      </c>
      <c r="J36" s="65">
        <f t="shared" si="2"/>
        <v>15</v>
      </c>
      <c r="K36" s="143">
        <f t="shared" si="5"/>
        <v>15</v>
      </c>
    </row>
    <row r="37" spans="1:11" s="1" customFormat="1" x14ac:dyDescent="0.25">
      <c r="A37" s="169" t="s">
        <v>294</v>
      </c>
      <c r="B37" s="67">
        <f>(B32-B36)</f>
        <v>10526</v>
      </c>
      <c r="C37" s="67">
        <f>(C32-C36)</f>
        <v>2774</v>
      </c>
      <c r="D37" s="67">
        <f t="shared" ref="D37:G37" si="18">(D32-D36)</f>
        <v>0</v>
      </c>
      <c r="E37" s="67">
        <f t="shared" si="18"/>
        <v>0</v>
      </c>
      <c r="F37" s="67">
        <f t="shared" si="18"/>
        <v>0</v>
      </c>
      <c r="G37" s="67">
        <f t="shared" si="18"/>
        <v>0</v>
      </c>
      <c r="H37" s="65">
        <f t="shared" si="0"/>
        <v>10526</v>
      </c>
      <c r="I37" s="65">
        <f t="shared" si="1"/>
        <v>2774</v>
      </c>
      <c r="J37" s="65">
        <f t="shared" si="2"/>
        <v>10526</v>
      </c>
      <c r="K37" s="143">
        <f t="shared" si="5"/>
        <v>2774</v>
      </c>
    </row>
    <row r="38" spans="1:11" s="1" customFormat="1" x14ac:dyDescent="0.25">
      <c r="A38" s="169" t="s">
        <v>295</v>
      </c>
      <c r="B38" s="67">
        <f>(B28+B37)</f>
        <v>51520</v>
      </c>
      <c r="C38" s="67">
        <f>(C28+C37)</f>
        <v>355785</v>
      </c>
      <c r="D38" s="67">
        <v>-1750</v>
      </c>
      <c r="E38" s="67">
        <v>-850</v>
      </c>
      <c r="F38" s="67">
        <v>-1926</v>
      </c>
      <c r="G38" s="67">
        <v>-1558</v>
      </c>
      <c r="H38" s="67">
        <f t="shared" si="0"/>
        <v>47844</v>
      </c>
      <c r="I38" s="67">
        <f t="shared" si="1"/>
        <v>353377</v>
      </c>
      <c r="J38" s="67">
        <v>25153</v>
      </c>
      <c r="K38" s="397">
        <f t="shared" si="5"/>
        <v>353377</v>
      </c>
    </row>
    <row r="39" spans="1:11" x14ac:dyDescent="0.25">
      <c r="A39" s="168" t="s">
        <v>302</v>
      </c>
      <c r="B39" s="65"/>
      <c r="C39" s="65"/>
      <c r="D39" s="65"/>
      <c r="E39" s="65"/>
      <c r="F39" s="65"/>
      <c r="G39" s="65"/>
      <c r="H39" s="65">
        <f t="shared" si="0"/>
        <v>0</v>
      </c>
      <c r="I39" s="65">
        <f t="shared" si="1"/>
        <v>0</v>
      </c>
      <c r="J39" s="65">
        <f t="shared" si="2"/>
        <v>0</v>
      </c>
      <c r="K39" s="143">
        <f t="shared" si="5"/>
        <v>0</v>
      </c>
    </row>
    <row r="40" spans="1:11" x14ac:dyDescent="0.25">
      <c r="A40" s="168" t="s">
        <v>296</v>
      </c>
      <c r="B40" s="65"/>
      <c r="C40" s="65"/>
      <c r="D40" s="65"/>
      <c r="E40" s="65"/>
      <c r="F40" s="65"/>
      <c r="G40" s="65"/>
      <c r="H40" s="65">
        <f t="shared" si="0"/>
        <v>0</v>
      </c>
      <c r="I40" s="65">
        <f t="shared" si="1"/>
        <v>0</v>
      </c>
      <c r="J40" s="65">
        <f t="shared" si="2"/>
        <v>0</v>
      </c>
      <c r="K40" s="143">
        <f t="shared" si="5"/>
        <v>0</v>
      </c>
    </row>
    <row r="41" spans="1:11" s="1" customFormat="1" x14ac:dyDescent="0.25">
      <c r="A41" s="169" t="s">
        <v>297</v>
      </c>
      <c r="B41" s="67"/>
      <c r="C41" s="67"/>
      <c r="D41" s="67"/>
      <c r="E41" s="67"/>
      <c r="F41" s="67"/>
      <c r="G41" s="67"/>
      <c r="H41" s="65">
        <f t="shared" si="0"/>
        <v>0</v>
      </c>
      <c r="I41" s="65">
        <f t="shared" si="1"/>
        <v>0</v>
      </c>
      <c r="J41" s="65">
        <f t="shared" si="2"/>
        <v>0</v>
      </c>
      <c r="K41" s="143">
        <f t="shared" si="5"/>
        <v>0</v>
      </c>
    </row>
    <row r="42" spans="1:11" s="1" customFormat="1" x14ac:dyDescent="0.25">
      <c r="A42" s="169" t="s">
        <v>298</v>
      </c>
      <c r="B42" s="67">
        <v>0</v>
      </c>
      <c r="C42" s="67">
        <v>0</v>
      </c>
      <c r="D42" s="67"/>
      <c r="E42" s="67"/>
      <c r="F42" s="67"/>
      <c r="G42" s="67"/>
      <c r="H42" s="65">
        <f t="shared" si="0"/>
        <v>0</v>
      </c>
      <c r="I42" s="65">
        <f t="shared" si="1"/>
        <v>0</v>
      </c>
      <c r="J42" s="65">
        <f t="shared" si="2"/>
        <v>0</v>
      </c>
      <c r="K42" s="143">
        <f t="shared" si="5"/>
        <v>0</v>
      </c>
    </row>
    <row r="43" spans="1:11" s="1" customFormat="1" x14ac:dyDescent="0.25">
      <c r="A43" s="169" t="s">
        <v>299</v>
      </c>
      <c r="B43" s="67"/>
      <c r="C43" s="67"/>
      <c r="D43" s="67"/>
      <c r="E43" s="67"/>
      <c r="F43" s="67"/>
      <c r="G43" s="67"/>
      <c r="H43" s="65">
        <f t="shared" si="0"/>
        <v>0</v>
      </c>
      <c r="I43" s="65">
        <f t="shared" si="1"/>
        <v>0</v>
      </c>
      <c r="J43" s="65">
        <f t="shared" si="2"/>
        <v>0</v>
      </c>
      <c r="K43" s="143">
        <f t="shared" si="5"/>
        <v>0</v>
      </c>
    </row>
    <row r="44" spans="1:11" s="1" customFormat="1" ht="15.6" thickBot="1" x14ac:dyDescent="0.3">
      <c r="A44" s="170" t="s">
        <v>300</v>
      </c>
      <c r="B44" s="171">
        <v>51520</v>
      </c>
      <c r="C44" s="171">
        <v>355785</v>
      </c>
      <c r="D44" s="171">
        <v>-1750</v>
      </c>
      <c r="E44" s="171">
        <v>-850</v>
      </c>
      <c r="F44" s="171">
        <v>-1926</v>
      </c>
      <c r="G44" s="171">
        <v>-1558</v>
      </c>
      <c r="H44" s="171">
        <f t="shared" si="0"/>
        <v>47844</v>
      </c>
      <c r="I44" s="171">
        <v>186764</v>
      </c>
      <c r="J44" s="171">
        <v>25153</v>
      </c>
      <c r="K44" s="398">
        <v>186764</v>
      </c>
    </row>
  </sheetData>
  <mergeCells count="7">
    <mergeCell ref="A1:K1"/>
    <mergeCell ref="B3:C3"/>
    <mergeCell ref="D3:E3"/>
    <mergeCell ref="F3:G3"/>
    <mergeCell ref="H3:I3"/>
    <mergeCell ref="J3:K3"/>
    <mergeCell ref="A3:A4"/>
  </mergeCells>
  <phoneticPr fontId="23" type="noConversion"/>
  <printOptions horizontalCentered="1"/>
  <pageMargins left="0.70866141732283472" right="0.98425196850393704" top="0.9055118110236221" bottom="0.6692913385826772" header="0.31496062992125984" footer="0.15748031496062992"/>
  <pageSetup paperSize="9" scale="60" orientation="landscape" r:id="rId1"/>
  <headerFooter alignWithMargins="0">
    <oddHeader xml:space="preserve">&amp;L 17. melléklet a  önkormányzati rendelethez
</oddHeader>
  </headerFooter>
  <colBreaks count="1" manualBreakCount="1">
    <brk id="11" max="4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A757-BF38-46C8-85C5-49E2D4E04CB3}">
  <dimension ref="A1:E120"/>
  <sheetViews>
    <sheetView topLeftCell="A4" workbookViewId="0">
      <selection activeCell="A6" sqref="A6"/>
    </sheetView>
  </sheetViews>
  <sheetFormatPr defaultRowHeight="13.2" x14ac:dyDescent="0.25"/>
  <cols>
    <col min="1" max="1" width="30" customWidth="1"/>
    <col min="2" max="2" width="5" customWidth="1"/>
    <col min="3" max="114" width="13" customWidth="1"/>
  </cols>
  <sheetData>
    <row r="1" spans="1:5" ht="13.8" x14ac:dyDescent="0.3">
      <c r="A1" s="979" t="s">
        <v>419</v>
      </c>
      <c r="B1" s="980"/>
      <c r="C1" s="980"/>
      <c r="D1" s="980"/>
      <c r="E1" s="980"/>
    </row>
    <row r="2" spans="1:5" ht="15.6" x14ac:dyDescent="0.3">
      <c r="A2" s="981"/>
      <c r="B2" s="982"/>
      <c r="C2" s="982"/>
      <c r="D2" s="982"/>
      <c r="E2" s="982"/>
    </row>
    <row r="3" spans="1:5" ht="15.6" x14ac:dyDescent="0.3">
      <c r="A3" s="981"/>
      <c r="B3" s="982"/>
      <c r="C3" s="982"/>
      <c r="D3" s="982"/>
      <c r="E3" s="982"/>
    </row>
    <row r="5" spans="1:5" ht="15" x14ac:dyDescent="0.4">
      <c r="A5" s="983" t="s">
        <v>662</v>
      </c>
      <c r="B5" s="982"/>
      <c r="C5" s="982"/>
      <c r="D5" s="982"/>
      <c r="E5" s="982"/>
    </row>
    <row r="6" spans="1:5" ht="13.8" thickBot="1" x14ac:dyDescent="0.3"/>
    <row r="7" spans="1:5" ht="26.4" thickBot="1" x14ac:dyDescent="0.3">
      <c r="A7" s="647" t="s">
        <v>101</v>
      </c>
      <c r="B7" s="648" t="s">
        <v>420</v>
      </c>
      <c r="C7" s="648" t="s">
        <v>421</v>
      </c>
      <c r="D7" s="648" t="s">
        <v>422</v>
      </c>
      <c r="E7" s="649" t="s">
        <v>423</v>
      </c>
    </row>
    <row r="8" spans="1:5" ht="13.8" x14ac:dyDescent="0.3">
      <c r="A8" s="650">
        <v>1</v>
      </c>
      <c r="B8" s="651">
        <v>2</v>
      </c>
      <c r="C8" s="651">
        <v>3</v>
      </c>
      <c r="D8" s="651">
        <v>4</v>
      </c>
      <c r="E8" s="652">
        <v>5</v>
      </c>
    </row>
    <row r="9" spans="1:5" ht="13.8" x14ac:dyDescent="0.3">
      <c r="A9" s="653" t="s">
        <v>424</v>
      </c>
      <c r="B9" s="654" t="s">
        <v>425</v>
      </c>
      <c r="C9" s="654" t="s">
        <v>425</v>
      </c>
      <c r="D9" s="654" t="s">
        <v>425</v>
      </c>
      <c r="E9" s="655" t="s">
        <v>425</v>
      </c>
    </row>
    <row r="10" spans="1:5" ht="38.4" x14ac:dyDescent="0.25">
      <c r="A10" s="656" t="s">
        <v>426</v>
      </c>
      <c r="B10" s="657" t="s">
        <v>427</v>
      </c>
      <c r="C10" s="658">
        <v>2852034242</v>
      </c>
      <c r="D10" s="658">
        <v>3066013969</v>
      </c>
      <c r="E10" s="659">
        <v>107</v>
      </c>
    </row>
    <row r="11" spans="1:5" x14ac:dyDescent="0.25">
      <c r="A11" s="656" t="s">
        <v>428</v>
      </c>
      <c r="B11" s="657" t="s">
        <v>429</v>
      </c>
      <c r="C11" s="660">
        <v>103912</v>
      </c>
      <c r="D11" s="660">
        <v>71912</v>
      </c>
      <c r="E11" s="659">
        <v>69</v>
      </c>
    </row>
    <row r="12" spans="1:5" x14ac:dyDescent="0.25">
      <c r="A12" s="656" t="s">
        <v>430</v>
      </c>
      <c r="B12" s="657" t="s">
        <v>431</v>
      </c>
      <c r="C12" s="660">
        <v>103912</v>
      </c>
      <c r="D12" s="660">
        <v>71912</v>
      </c>
      <c r="E12" s="659">
        <v>69</v>
      </c>
    </row>
    <row r="13" spans="1:5" ht="25.8" x14ac:dyDescent="0.25">
      <c r="A13" s="656" t="s">
        <v>432</v>
      </c>
      <c r="B13" s="657" t="s">
        <v>433</v>
      </c>
      <c r="C13" s="660">
        <v>0</v>
      </c>
      <c r="D13" s="660">
        <v>0</v>
      </c>
      <c r="E13" s="659">
        <v>0</v>
      </c>
    </row>
    <row r="14" spans="1:5" ht="38.4" x14ac:dyDescent="0.25">
      <c r="A14" s="656" t="s">
        <v>434</v>
      </c>
      <c r="B14" s="657" t="s">
        <v>435</v>
      </c>
      <c r="C14" s="660">
        <v>0</v>
      </c>
      <c r="D14" s="660">
        <v>0</v>
      </c>
      <c r="E14" s="659">
        <v>0</v>
      </c>
    </row>
    <row r="15" spans="1:5" ht="25.8" x14ac:dyDescent="0.25">
      <c r="A15" s="656" t="s">
        <v>436</v>
      </c>
      <c r="B15" s="657" t="s">
        <v>437</v>
      </c>
      <c r="C15" s="660">
        <v>103912</v>
      </c>
      <c r="D15" s="660">
        <v>71912</v>
      </c>
      <c r="E15" s="659">
        <v>69</v>
      </c>
    </row>
    <row r="16" spans="1:5" ht="23.4" x14ac:dyDescent="0.25">
      <c r="A16" s="656" t="s">
        <v>438</v>
      </c>
      <c r="B16" s="657" t="s">
        <v>439</v>
      </c>
      <c r="C16" s="660">
        <v>0</v>
      </c>
      <c r="D16" s="660">
        <v>0</v>
      </c>
      <c r="E16" s="659">
        <v>0</v>
      </c>
    </row>
    <row r="17" spans="1:5" x14ac:dyDescent="0.25">
      <c r="A17" s="656" t="s">
        <v>440</v>
      </c>
      <c r="B17" s="657" t="s">
        <v>441</v>
      </c>
      <c r="C17" s="660">
        <v>0</v>
      </c>
      <c r="D17" s="660">
        <v>0</v>
      </c>
      <c r="E17" s="659">
        <v>0</v>
      </c>
    </row>
    <row r="18" spans="1:5" ht="25.8" x14ac:dyDescent="0.25">
      <c r="A18" s="656" t="s">
        <v>432</v>
      </c>
      <c r="B18" s="657" t="s">
        <v>442</v>
      </c>
      <c r="C18" s="660">
        <v>0</v>
      </c>
      <c r="D18" s="660">
        <v>0</v>
      </c>
      <c r="E18" s="659">
        <v>0</v>
      </c>
    </row>
    <row r="19" spans="1:5" ht="38.4" x14ac:dyDescent="0.25">
      <c r="A19" s="656" t="s">
        <v>434</v>
      </c>
      <c r="B19" s="657" t="s">
        <v>443</v>
      </c>
      <c r="C19" s="660">
        <v>0</v>
      </c>
      <c r="D19" s="660">
        <v>0</v>
      </c>
      <c r="E19" s="659">
        <v>0</v>
      </c>
    </row>
    <row r="20" spans="1:5" ht="25.8" x14ac:dyDescent="0.25">
      <c r="A20" s="656" t="s">
        <v>436</v>
      </c>
      <c r="B20" s="657" t="s">
        <v>444</v>
      </c>
      <c r="C20" s="660">
        <v>0</v>
      </c>
      <c r="D20" s="660">
        <v>0</v>
      </c>
      <c r="E20" s="659">
        <v>0</v>
      </c>
    </row>
    <row r="21" spans="1:5" ht="23.4" x14ac:dyDescent="0.25">
      <c r="A21" s="656" t="s">
        <v>438</v>
      </c>
      <c r="B21" s="657" t="s">
        <v>445</v>
      </c>
      <c r="C21" s="660">
        <v>0</v>
      </c>
      <c r="D21" s="660">
        <v>0</v>
      </c>
      <c r="E21" s="659">
        <v>0</v>
      </c>
    </row>
    <row r="22" spans="1:5" ht="25.8" x14ac:dyDescent="0.25">
      <c r="A22" s="656" t="s">
        <v>446</v>
      </c>
      <c r="B22" s="657" t="s">
        <v>447</v>
      </c>
      <c r="C22" s="660">
        <v>0</v>
      </c>
      <c r="D22" s="660">
        <v>0</v>
      </c>
      <c r="E22" s="659">
        <v>0</v>
      </c>
    </row>
    <row r="23" spans="1:5" ht="25.8" x14ac:dyDescent="0.25">
      <c r="A23" s="656" t="s">
        <v>432</v>
      </c>
      <c r="B23" s="657" t="s">
        <v>448</v>
      </c>
      <c r="C23" s="660">
        <v>0</v>
      </c>
      <c r="D23" s="660">
        <v>0</v>
      </c>
      <c r="E23" s="659">
        <v>0</v>
      </c>
    </row>
    <row r="24" spans="1:5" ht="38.4" x14ac:dyDescent="0.25">
      <c r="A24" s="656" t="s">
        <v>434</v>
      </c>
      <c r="B24" s="657" t="s">
        <v>449</v>
      </c>
      <c r="C24" s="660">
        <v>0</v>
      </c>
      <c r="D24" s="660">
        <v>0</v>
      </c>
      <c r="E24" s="659">
        <v>0</v>
      </c>
    </row>
    <row r="25" spans="1:5" ht="25.8" x14ac:dyDescent="0.25">
      <c r="A25" s="656" t="s">
        <v>436</v>
      </c>
      <c r="B25" s="657" t="s">
        <v>450</v>
      </c>
      <c r="C25" s="660">
        <v>0</v>
      </c>
      <c r="D25" s="660">
        <v>0</v>
      </c>
      <c r="E25" s="659">
        <v>0</v>
      </c>
    </row>
    <row r="26" spans="1:5" ht="23.4" x14ac:dyDescent="0.25">
      <c r="A26" s="656" t="s">
        <v>438</v>
      </c>
      <c r="B26" s="657" t="s">
        <v>451</v>
      </c>
      <c r="C26" s="660">
        <v>0</v>
      </c>
      <c r="D26" s="660">
        <v>0</v>
      </c>
      <c r="E26" s="659">
        <v>0</v>
      </c>
    </row>
    <row r="27" spans="1:5" x14ac:dyDescent="0.25">
      <c r="A27" s="656" t="s">
        <v>452</v>
      </c>
      <c r="B27" s="657" t="s">
        <v>453</v>
      </c>
      <c r="C27" s="658">
        <v>2518216471</v>
      </c>
      <c r="D27" s="658">
        <v>1696181724</v>
      </c>
      <c r="E27" s="659">
        <v>67</v>
      </c>
    </row>
    <row r="28" spans="1:5" ht="25.8" x14ac:dyDescent="0.25">
      <c r="A28" s="656" t="s">
        <v>454</v>
      </c>
      <c r="B28" s="657" t="s">
        <v>455</v>
      </c>
      <c r="C28" s="658">
        <v>1378714038</v>
      </c>
      <c r="D28" s="658">
        <v>1431654149</v>
      </c>
      <c r="E28" s="659">
        <v>103</v>
      </c>
    </row>
    <row r="29" spans="1:5" ht="25.8" x14ac:dyDescent="0.25">
      <c r="A29" s="656" t="s">
        <v>432</v>
      </c>
      <c r="B29" s="657" t="s">
        <v>456</v>
      </c>
      <c r="C29" s="658">
        <v>586600653</v>
      </c>
      <c r="D29" s="658">
        <v>619982036</v>
      </c>
      <c r="E29" s="659">
        <v>105</v>
      </c>
    </row>
    <row r="30" spans="1:5" ht="38.4" x14ac:dyDescent="0.25">
      <c r="A30" s="656" t="s">
        <v>434</v>
      </c>
      <c r="B30" s="657" t="s">
        <v>457</v>
      </c>
      <c r="C30" s="660">
        <v>0</v>
      </c>
      <c r="D30" s="660">
        <v>0</v>
      </c>
      <c r="E30" s="659">
        <v>0</v>
      </c>
    </row>
    <row r="31" spans="1:5" ht="25.8" x14ac:dyDescent="0.25">
      <c r="A31" s="656" t="s">
        <v>436</v>
      </c>
      <c r="B31" s="657" t="s">
        <v>458</v>
      </c>
      <c r="C31" s="658">
        <v>585623537</v>
      </c>
      <c r="D31" s="658">
        <v>589932046</v>
      </c>
      <c r="E31" s="659">
        <v>100</v>
      </c>
    </row>
    <row r="32" spans="1:5" ht="23.4" x14ac:dyDescent="0.25">
      <c r="A32" s="656" t="s">
        <v>438</v>
      </c>
      <c r="B32" s="657" t="s">
        <v>459</v>
      </c>
      <c r="C32" s="658">
        <v>206489848</v>
      </c>
      <c r="D32" s="658">
        <v>221740067</v>
      </c>
      <c r="E32" s="659">
        <v>107</v>
      </c>
    </row>
    <row r="33" spans="1:5" ht="25.8" x14ac:dyDescent="0.25">
      <c r="A33" s="656" t="s">
        <v>460</v>
      </c>
      <c r="B33" s="657" t="s">
        <v>461</v>
      </c>
      <c r="C33" s="660">
        <v>38567953</v>
      </c>
      <c r="D33" s="660">
        <v>38078056</v>
      </c>
      <c r="E33" s="659">
        <v>98</v>
      </c>
    </row>
    <row r="34" spans="1:5" ht="25.8" x14ac:dyDescent="0.25">
      <c r="A34" s="656" t="s">
        <v>432</v>
      </c>
      <c r="B34" s="657" t="s">
        <v>462</v>
      </c>
      <c r="C34" s="660">
        <v>0</v>
      </c>
      <c r="D34" s="660">
        <v>0</v>
      </c>
      <c r="E34" s="659">
        <v>0</v>
      </c>
    </row>
    <row r="35" spans="1:5" ht="38.4" x14ac:dyDescent="0.25">
      <c r="A35" s="656" t="s">
        <v>434</v>
      </c>
      <c r="B35" s="657" t="s">
        <v>463</v>
      </c>
      <c r="C35" s="660">
        <v>0</v>
      </c>
      <c r="D35" s="660">
        <v>0</v>
      </c>
      <c r="E35" s="659">
        <v>0</v>
      </c>
    </row>
    <row r="36" spans="1:5" ht="25.8" x14ac:dyDescent="0.25">
      <c r="A36" s="656" t="s">
        <v>436</v>
      </c>
      <c r="B36" s="657" t="s">
        <v>464</v>
      </c>
      <c r="C36" s="660">
        <v>46586</v>
      </c>
      <c r="D36" s="660">
        <v>13487</v>
      </c>
      <c r="E36" s="659">
        <v>28</v>
      </c>
    </row>
    <row r="37" spans="1:5" ht="23.4" x14ac:dyDescent="0.25">
      <c r="A37" s="656" t="s">
        <v>438</v>
      </c>
      <c r="B37" s="657" t="s">
        <v>465</v>
      </c>
      <c r="C37" s="660">
        <v>38521367</v>
      </c>
      <c r="D37" s="660">
        <v>38064569</v>
      </c>
      <c r="E37" s="659">
        <v>98</v>
      </c>
    </row>
    <row r="38" spans="1:5" ht="23.4" x14ac:dyDescent="0.25">
      <c r="A38" s="656" t="s">
        <v>466</v>
      </c>
      <c r="B38" s="657" t="s">
        <v>467</v>
      </c>
      <c r="C38" s="660">
        <v>0</v>
      </c>
      <c r="D38" s="660">
        <v>0</v>
      </c>
      <c r="E38" s="659">
        <v>0</v>
      </c>
    </row>
    <row r="39" spans="1:5" ht="25.8" x14ac:dyDescent="0.25">
      <c r="A39" s="656" t="s">
        <v>432</v>
      </c>
      <c r="B39" s="657" t="s">
        <v>468</v>
      </c>
      <c r="C39" s="660">
        <v>0</v>
      </c>
      <c r="D39" s="660">
        <v>0</v>
      </c>
      <c r="E39" s="659">
        <v>0</v>
      </c>
    </row>
    <row r="40" spans="1:5" ht="38.4" x14ac:dyDescent="0.25">
      <c r="A40" s="656" t="s">
        <v>434</v>
      </c>
      <c r="B40" s="657" t="s">
        <v>469</v>
      </c>
      <c r="C40" s="660">
        <v>0</v>
      </c>
      <c r="D40" s="660">
        <v>0</v>
      </c>
      <c r="E40" s="659">
        <v>0</v>
      </c>
    </row>
    <row r="41" spans="1:5" ht="25.8" x14ac:dyDescent="0.25">
      <c r="A41" s="656" t="s">
        <v>436</v>
      </c>
      <c r="B41" s="657" t="s">
        <v>470</v>
      </c>
      <c r="C41" s="660">
        <v>0</v>
      </c>
      <c r="D41" s="660">
        <v>0</v>
      </c>
      <c r="E41" s="659">
        <v>0</v>
      </c>
    </row>
    <row r="42" spans="1:5" ht="23.4" x14ac:dyDescent="0.25">
      <c r="A42" s="656" t="s">
        <v>438</v>
      </c>
      <c r="B42" s="657" t="s">
        <v>471</v>
      </c>
      <c r="C42" s="660">
        <v>0</v>
      </c>
      <c r="D42" s="660">
        <v>0</v>
      </c>
      <c r="E42" s="659">
        <v>0</v>
      </c>
    </row>
    <row r="43" spans="1:5" ht="23.4" x14ac:dyDescent="0.25">
      <c r="A43" s="656" t="s">
        <v>472</v>
      </c>
      <c r="B43" s="657" t="s">
        <v>473</v>
      </c>
      <c r="C43" s="658">
        <v>1100934480</v>
      </c>
      <c r="D43" s="658">
        <v>226449519</v>
      </c>
      <c r="E43" s="659">
        <v>20</v>
      </c>
    </row>
    <row r="44" spans="1:5" ht="25.8" x14ac:dyDescent="0.25">
      <c r="A44" s="656" t="s">
        <v>432</v>
      </c>
      <c r="B44" s="657" t="s">
        <v>474</v>
      </c>
      <c r="C44" s="660">
        <v>0</v>
      </c>
      <c r="D44" s="660">
        <v>0</v>
      </c>
      <c r="E44" s="659">
        <v>0</v>
      </c>
    </row>
    <row r="45" spans="1:5" ht="38.4" x14ac:dyDescent="0.25">
      <c r="A45" s="656" t="s">
        <v>434</v>
      </c>
      <c r="B45" s="657" t="s">
        <v>475</v>
      </c>
      <c r="C45" s="660">
        <v>0</v>
      </c>
      <c r="D45" s="660">
        <v>0</v>
      </c>
      <c r="E45" s="659">
        <v>0</v>
      </c>
    </row>
    <row r="46" spans="1:5" ht="25.8" x14ac:dyDescent="0.25">
      <c r="A46" s="656" t="s">
        <v>436</v>
      </c>
      <c r="B46" s="657" t="s">
        <v>476</v>
      </c>
      <c r="C46" s="660">
        <v>0</v>
      </c>
      <c r="D46" s="660">
        <v>0</v>
      </c>
      <c r="E46" s="659">
        <v>0</v>
      </c>
    </row>
    <row r="47" spans="1:5" ht="23.4" x14ac:dyDescent="0.25">
      <c r="A47" s="656" t="s">
        <v>438</v>
      </c>
      <c r="B47" s="657" t="s">
        <v>477</v>
      </c>
      <c r="C47" s="658">
        <v>1100934480</v>
      </c>
      <c r="D47" s="658">
        <v>226449519</v>
      </c>
      <c r="E47" s="659">
        <v>20</v>
      </c>
    </row>
    <row r="48" spans="1:5" ht="25.8" x14ac:dyDescent="0.25">
      <c r="A48" s="656" t="s">
        <v>478</v>
      </c>
      <c r="B48" s="657" t="s">
        <v>479</v>
      </c>
      <c r="C48" s="660">
        <v>0</v>
      </c>
      <c r="D48" s="660">
        <v>0</v>
      </c>
      <c r="E48" s="659">
        <v>0</v>
      </c>
    </row>
    <row r="49" spans="1:5" ht="25.8" x14ac:dyDescent="0.25">
      <c r="A49" s="656" t="s">
        <v>432</v>
      </c>
      <c r="B49" s="657" t="s">
        <v>480</v>
      </c>
      <c r="C49" s="660">
        <v>0</v>
      </c>
      <c r="D49" s="660">
        <v>0</v>
      </c>
      <c r="E49" s="659">
        <v>0</v>
      </c>
    </row>
    <row r="50" spans="1:5" ht="38.4" x14ac:dyDescent="0.25">
      <c r="A50" s="656" t="s">
        <v>434</v>
      </c>
      <c r="B50" s="657" t="s">
        <v>481</v>
      </c>
      <c r="C50" s="660">
        <v>0</v>
      </c>
      <c r="D50" s="660">
        <v>0</v>
      </c>
      <c r="E50" s="659">
        <v>0</v>
      </c>
    </row>
    <row r="51" spans="1:5" ht="25.8" x14ac:dyDescent="0.25">
      <c r="A51" s="656" t="s">
        <v>436</v>
      </c>
      <c r="B51" s="657" t="s">
        <v>482</v>
      </c>
      <c r="C51" s="660">
        <v>0</v>
      </c>
      <c r="D51" s="660">
        <v>0</v>
      </c>
      <c r="E51" s="659">
        <v>0</v>
      </c>
    </row>
    <row r="52" spans="1:5" ht="23.4" x14ac:dyDescent="0.25">
      <c r="A52" s="656" t="s">
        <v>438</v>
      </c>
      <c r="B52" s="657" t="s">
        <v>483</v>
      </c>
      <c r="C52" s="660">
        <v>0</v>
      </c>
      <c r="D52" s="660">
        <v>0</v>
      </c>
      <c r="E52" s="659">
        <v>0</v>
      </c>
    </row>
    <row r="53" spans="1:5" ht="25.8" x14ac:dyDescent="0.25">
      <c r="A53" s="656" t="s">
        <v>484</v>
      </c>
      <c r="B53" s="657" t="s">
        <v>485</v>
      </c>
      <c r="C53" s="660">
        <v>49803200</v>
      </c>
      <c r="D53" s="660">
        <v>23200</v>
      </c>
      <c r="E53" s="659">
        <v>0</v>
      </c>
    </row>
    <row r="54" spans="1:5" ht="23.4" x14ac:dyDescent="0.25">
      <c r="A54" s="656" t="s">
        <v>486</v>
      </c>
      <c r="B54" s="657" t="s">
        <v>487</v>
      </c>
      <c r="C54" s="660">
        <v>23200</v>
      </c>
      <c r="D54" s="660">
        <v>23200</v>
      </c>
      <c r="E54" s="659">
        <v>100</v>
      </c>
    </row>
    <row r="55" spans="1:5" ht="25.8" x14ac:dyDescent="0.25">
      <c r="A55" s="656" t="s">
        <v>432</v>
      </c>
      <c r="B55" s="658" t="s">
        <v>488</v>
      </c>
      <c r="C55" s="660">
        <v>0</v>
      </c>
      <c r="D55" s="660">
        <v>0</v>
      </c>
      <c r="E55" s="659">
        <v>0</v>
      </c>
    </row>
    <row r="56" spans="1:5" ht="38.4" x14ac:dyDescent="0.25">
      <c r="A56" s="656" t="s">
        <v>434</v>
      </c>
      <c r="B56" s="658" t="s">
        <v>489</v>
      </c>
      <c r="C56" s="660">
        <v>0</v>
      </c>
      <c r="D56" s="660">
        <v>0</v>
      </c>
      <c r="E56" s="659">
        <v>0</v>
      </c>
    </row>
    <row r="57" spans="1:5" ht="25.8" x14ac:dyDescent="0.25">
      <c r="A57" s="656" t="s">
        <v>436</v>
      </c>
      <c r="B57" s="658" t="s">
        <v>490</v>
      </c>
      <c r="C57" s="660">
        <v>0</v>
      </c>
      <c r="D57" s="660">
        <v>0</v>
      </c>
      <c r="E57" s="659">
        <v>0</v>
      </c>
    </row>
    <row r="58" spans="1:5" ht="23.4" x14ac:dyDescent="0.25">
      <c r="A58" s="656" t="s">
        <v>438</v>
      </c>
      <c r="B58" s="658" t="s">
        <v>491</v>
      </c>
      <c r="C58" s="660">
        <v>23200</v>
      </c>
      <c r="D58" s="660">
        <v>23200</v>
      </c>
      <c r="E58" s="659">
        <v>100</v>
      </c>
    </row>
    <row r="59" spans="1:5" ht="25.8" x14ac:dyDescent="0.25">
      <c r="A59" s="656" t="s">
        <v>492</v>
      </c>
      <c r="B59" s="657" t="s">
        <v>493</v>
      </c>
      <c r="C59" s="660">
        <v>49780000</v>
      </c>
      <c r="D59" s="660">
        <v>0</v>
      </c>
      <c r="E59" s="659">
        <v>0</v>
      </c>
    </row>
    <row r="60" spans="1:5" ht="25.8" x14ac:dyDescent="0.25">
      <c r="A60" s="656" t="s">
        <v>432</v>
      </c>
      <c r="B60" s="658" t="s">
        <v>494</v>
      </c>
      <c r="C60" s="660">
        <v>0</v>
      </c>
      <c r="D60" s="660">
        <v>0</v>
      </c>
      <c r="E60" s="659">
        <v>0</v>
      </c>
    </row>
    <row r="61" spans="1:5" ht="38.4" x14ac:dyDescent="0.25">
      <c r="A61" s="656" t="s">
        <v>434</v>
      </c>
      <c r="B61" s="658" t="s">
        <v>495</v>
      </c>
      <c r="C61" s="660">
        <v>0</v>
      </c>
      <c r="D61" s="660">
        <v>0</v>
      </c>
      <c r="E61" s="659">
        <v>0</v>
      </c>
    </row>
    <row r="62" spans="1:5" ht="25.8" x14ac:dyDescent="0.25">
      <c r="A62" s="656" t="s">
        <v>436</v>
      </c>
      <c r="B62" s="658" t="s">
        <v>496</v>
      </c>
      <c r="C62" s="660">
        <v>0</v>
      </c>
      <c r="D62" s="660">
        <v>0</v>
      </c>
      <c r="E62" s="659">
        <v>0</v>
      </c>
    </row>
    <row r="63" spans="1:5" ht="23.4" x14ac:dyDescent="0.25">
      <c r="A63" s="656" t="s">
        <v>438</v>
      </c>
      <c r="B63" s="658" t="s">
        <v>497</v>
      </c>
      <c r="C63" s="660">
        <v>49780000</v>
      </c>
      <c r="D63" s="660">
        <v>0</v>
      </c>
      <c r="E63" s="659">
        <v>0</v>
      </c>
    </row>
    <row r="64" spans="1:5" ht="25.8" x14ac:dyDescent="0.25">
      <c r="A64" s="656" t="s">
        <v>498</v>
      </c>
      <c r="B64" s="657" t="s">
        <v>499</v>
      </c>
      <c r="C64" s="660">
        <v>0</v>
      </c>
      <c r="D64" s="660">
        <v>0</v>
      </c>
      <c r="E64" s="659">
        <v>0</v>
      </c>
    </row>
    <row r="65" spans="1:5" ht="25.8" x14ac:dyDescent="0.25">
      <c r="A65" s="656" t="s">
        <v>432</v>
      </c>
      <c r="B65" s="658" t="s">
        <v>500</v>
      </c>
      <c r="C65" s="660">
        <v>0</v>
      </c>
      <c r="D65" s="660">
        <v>0</v>
      </c>
      <c r="E65" s="659">
        <v>0</v>
      </c>
    </row>
    <row r="66" spans="1:5" ht="38.4" x14ac:dyDescent="0.25">
      <c r="A66" s="656" t="s">
        <v>434</v>
      </c>
      <c r="B66" s="658" t="s">
        <v>501</v>
      </c>
      <c r="C66" s="660">
        <v>0</v>
      </c>
      <c r="D66" s="660">
        <v>0</v>
      </c>
      <c r="E66" s="659">
        <v>0</v>
      </c>
    </row>
    <row r="67" spans="1:5" ht="25.8" x14ac:dyDescent="0.25">
      <c r="A67" s="656" t="s">
        <v>436</v>
      </c>
      <c r="B67" s="658" t="s">
        <v>502</v>
      </c>
      <c r="C67" s="660">
        <v>0</v>
      </c>
      <c r="D67" s="660">
        <v>0</v>
      </c>
      <c r="E67" s="659">
        <v>0</v>
      </c>
    </row>
    <row r="68" spans="1:5" ht="23.4" x14ac:dyDescent="0.25">
      <c r="A68" s="656" t="s">
        <v>438</v>
      </c>
      <c r="B68" s="658" t="s">
        <v>503</v>
      </c>
      <c r="C68" s="660">
        <v>0</v>
      </c>
      <c r="D68" s="660">
        <v>0</v>
      </c>
      <c r="E68" s="659">
        <v>0</v>
      </c>
    </row>
    <row r="69" spans="1:5" ht="38.4" x14ac:dyDescent="0.25">
      <c r="A69" s="656" t="s">
        <v>504</v>
      </c>
      <c r="B69" s="657" t="s">
        <v>505</v>
      </c>
      <c r="C69" s="658">
        <v>283910659</v>
      </c>
      <c r="D69" s="658">
        <v>1369737133</v>
      </c>
      <c r="E69" s="659">
        <v>482</v>
      </c>
    </row>
    <row r="70" spans="1:5" ht="38.4" x14ac:dyDescent="0.25">
      <c r="A70" s="656" t="s">
        <v>506</v>
      </c>
      <c r="B70" s="657" t="s">
        <v>507</v>
      </c>
      <c r="C70" s="658">
        <v>283910659</v>
      </c>
      <c r="D70" s="658">
        <v>1369737133</v>
      </c>
      <c r="E70" s="659">
        <v>482</v>
      </c>
    </row>
    <row r="71" spans="1:5" ht="25.8" x14ac:dyDescent="0.25">
      <c r="A71" s="656" t="s">
        <v>432</v>
      </c>
      <c r="B71" s="657" t="s">
        <v>508</v>
      </c>
      <c r="C71" s="660">
        <v>0</v>
      </c>
      <c r="D71" s="660">
        <v>0</v>
      </c>
      <c r="E71" s="659">
        <v>0</v>
      </c>
    </row>
    <row r="72" spans="1:5" ht="38.4" x14ac:dyDescent="0.25">
      <c r="A72" s="656" t="s">
        <v>434</v>
      </c>
      <c r="B72" s="657" t="s">
        <v>509</v>
      </c>
      <c r="C72" s="660">
        <v>0</v>
      </c>
      <c r="D72" s="660">
        <v>0</v>
      </c>
      <c r="E72" s="659">
        <v>0</v>
      </c>
    </row>
    <row r="73" spans="1:5" ht="25.8" x14ac:dyDescent="0.25">
      <c r="A73" s="656" t="s">
        <v>436</v>
      </c>
      <c r="B73" s="657" t="s">
        <v>510</v>
      </c>
      <c r="C73" s="658">
        <v>283910659</v>
      </c>
      <c r="D73" s="658">
        <v>1369737133</v>
      </c>
      <c r="E73" s="659">
        <v>482</v>
      </c>
    </row>
    <row r="74" spans="1:5" ht="23.4" x14ac:dyDescent="0.25">
      <c r="A74" s="656" t="s">
        <v>438</v>
      </c>
      <c r="B74" s="657" t="s">
        <v>511</v>
      </c>
      <c r="C74" s="660">
        <v>0</v>
      </c>
      <c r="D74" s="660">
        <v>0</v>
      </c>
      <c r="E74" s="659">
        <v>0</v>
      </c>
    </row>
    <row r="75" spans="1:5" ht="38.4" x14ac:dyDescent="0.25">
      <c r="A75" s="656" t="s">
        <v>512</v>
      </c>
      <c r="B75" s="657" t="s">
        <v>513</v>
      </c>
      <c r="C75" s="660">
        <v>0</v>
      </c>
      <c r="D75" s="660">
        <v>0</v>
      </c>
      <c r="E75" s="659">
        <v>0</v>
      </c>
    </row>
    <row r="76" spans="1:5" ht="25.8" x14ac:dyDescent="0.25">
      <c r="A76" s="656" t="s">
        <v>432</v>
      </c>
      <c r="B76" s="657" t="s">
        <v>514</v>
      </c>
      <c r="C76" s="660">
        <v>0</v>
      </c>
      <c r="D76" s="660">
        <v>0</v>
      </c>
      <c r="E76" s="659">
        <v>0</v>
      </c>
    </row>
    <row r="77" spans="1:5" ht="38.4" x14ac:dyDescent="0.25">
      <c r="A77" s="656" t="s">
        <v>434</v>
      </c>
      <c r="B77" s="657" t="s">
        <v>515</v>
      </c>
      <c r="C77" s="660">
        <v>0</v>
      </c>
      <c r="D77" s="660">
        <v>0</v>
      </c>
      <c r="E77" s="659">
        <v>0</v>
      </c>
    </row>
    <row r="78" spans="1:5" ht="25.8" x14ac:dyDescent="0.25">
      <c r="A78" s="656" t="s">
        <v>436</v>
      </c>
      <c r="B78" s="657" t="s">
        <v>516</v>
      </c>
      <c r="C78" s="660">
        <v>0</v>
      </c>
      <c r="D78" s="660">
        <v>0</v>
      </c>
      <c r="E78" s="659">
        <v>0</v>
      </c>
    </row>
    <row r="79" spans="1:5" ht="23.4" x14ac:dyDescent="0.25">
      <c r="A79" s="656" t="s">
        <v>438</v>
      </c>
      <c r="B79" s="657" t="s">
        <v>517</v>
      </c>
      <c r="C79" s="660">
        <v>0</v>
      </c>
      <c r="D79" s="660">
        <v>0</v>
      </c>
      <c r="E79" s="659">
        <v>0</v>
      </c>
    </row>
    <row r="80" spans="1:5" ht="25.8" x14ac:dyDescent="0.25">
      <c r="A80" s="656" t="s">
        <v>518</v>
      </c>
      <c r="B80" s="657" t="s">
        <v>519</v>
      </c>
      <c r="C80" s="660">
        <v>0</v>
      </c>
      <c r="D80" s="660">
        <v>0</v>
      </c>
      <c r="E80" s="659">
        <v>0</v>
      </c>
    </row>
    <row r="81" spans="1:5" x14ac:dyDescent="0.25">
      <c r="A81" s="656" t="s">
        <v>520</v>
      </c>
      <c r="B81" s="657" t="s">
        <v>521</v>
      </c>
      <c r="C81" s="660">
        <v>0</v>
      </c>
      <c r="D81" s="660">
        <v>0</v>
      </c>
      <c r="E81" s="659">
        <v>0</v>
      </c>
    </row>
    <row r="82" spans="1:5" x14ac:dyDescent="0.25">
      <c r="A82" s="656" t="s">
        <v>522</v>
      </c>
      <c r="B82" s="657" t="s">
        <v>523</v>
      </c>
      <c r="C82" s="660">
        <v>0</v>
      </c>
      <c r="D82" s="660">
        <v>0</v>
      </c>
      <c r="E82" s="659">
        <v>0</v>
      </c>
    </row>
    <row r="83" spans="1:5" x14ac:dyDescent="0.25">
      <c r="A83" s="656" t="s">
        <v>524</v>
      </c>
      <c r="B83" s="657" t="s">
        <v>525</v>
      </c>
      <c r="C83" s="658">
        <v>279057323</v>
      </c>
      <c r="D83" s="658">
        <v>431615245</v>
      </c>
      <c r="E83" s="659">
        <v>154</v>
      </c>
    </row>
    <row r="84" spans="1:5" x14ac:dyDescent="0.25">
      <c r="A84" s="656" t="s">
        <v>526</v>
      </c>
      <c r="B84" s="657" t="s">
        <v>527</v>
      </c>
      <c r="C84" s="660">
        <v>0</v>
      </c>
      <c r="D84" s="660">
        <v>0</v>
      </c>
      <c r="E84" s="659">
        <v>0</v>
      </c>
    </row>
    <row r="85" spans="1:5" ht="25.8" x14ac:dyDescent="0.25">
      <c r="A85" s="656" t="s">
        <v>528</v>
      </c>
      <c r="B85" s="657" t="s">
        <v>529</v>
      </c>
      <c r="C85" s="660">
        <v>377380</v>
      </c>
      <c r="D85" s="660">
        <v>363505</v>
      </c>
      <c r="E85" s="659">
        <v>96</v>
      </c>
    </row>
    <row r="86" spans="1:5" x14ac:dyDescent="0.25">
      <c r="A86" s="656" t="s">
        <v>530</v>
      </c>
      <c r="B86" s="657" t="s">
        <v>531</v>
      </c>
      <c r="C86" s="658">
        <v>278600351</v>
      </c>
      <c r="D86" s="658">
        <v>431172148</v>
      </c>
      <c r="E86" s="659">
        <v>154</v>
      </c>
    </row>
    <row r="87" spans="1:5" x14ac:dyDescent="0.25">
      <c r="A87" s="656" t="s">
        <v>532</v>
      </c>
      <c r="B87" s="657" t="s">
        <v>533</v>
      </c>
      <c r="C87" s="660">
        <v>79592</v>
      </c>
      <c r="D87" s="660">
        <v>79592</v>
      </c>
      <c r="E87" s="659">
        <v>100</v>
      </c>
    </row>
    <row r="88" spans="1:5" x14ac:dyDescent="0.25">
      <c r="A88" s="656" t="s">
        <v>534</v>
      </c>
      <c r="B88" s="657" t="s">
        <v>535</v>
      </c>
      <c r="C88" s="658">
        <v>182754871</v>
      </c>
      <c r="D88" s="658">
        <v>154417316</v>
      </c>
      <c r="E88" s="659">
        <v>84</v>
      </c>
    </row>
    <row r="89" spans="1:5" ht="25.8" x14ac:dyDescent="0.25">
      <c r="A89" s="656" t="s">
        <v>536</v>
      </c>
      <c r="B89" s="657" t="s">
        <v>537</v>
      </c>
      <c r="C89" s="660">
        <v>10983050</v>
      </c>
      <c r="D89" s="660">
        <v>9214003</v>
      </c>
      <c r="E89" s="659">
        <v>83</v>
      </c>
    </row>
    <row r="90" spans="1:5" ht="25.8" x14ac:dyDescent="0.25">
      <c r="A90" s="656" t="s">
        <v>538</v>
      </c>
      <c r="B90" s="657" t="s">
        <v>539</v>
      </c>
      <c r="C90" s="658">
        <v>119239153</v>
      </c>
      <c r="D90" s="658">
        <v>121223607</v>
      </c>
      <c r="E90" s="659">
        <v>101</v>
      </c>
    </row>
    <row r="91" spans="1:5" ht="25.8" x14ac:dyDescent="0.25">
      <c r="A91" s="656" t="s">
        <v>540</v>
      </c>
      <c r="B91" s="657" t="s">
        <v>541</v>
      </c>
      <c r="C91" s="660">
        <v>52532668</v>
      </c>
      <c r="D91" s="660">
        <v>23979706</v>
      </c>
      <c r="E91" s="659">
        <v>45</v>
      </c>
    </row>
    <row r="92" spans="1:5" ht="25.8" x14ac:dyDescent="0.25">
      <c r="A92" s="656" t="s">
        <v>542</v>
      </c>
      <c r="B92" s="657" t="s">
        <v>543</v>
      </c>
      <c r="C92" s="660">
        <v>-92000</v>
      </c>
      <c r="D92" s="660">
        <v>-2888322</v>
      </c>
      <c r="E92" s="659">
        <v>3139</v>
      </c>
    </row>
    <row r="93" spans="1:5" ht="25.8" x14ac:dyDescent="0.25">
      <c r="A93" s="656" t="s">
        <v>544</v>
      </c>
      <c r="B93" s="657" t="s">
        <v>545</v>
      </c>
      <c r="C93" s="660">
        <v>235287</v>
      </c>
      <c r="D93" s="660">
        <v>609017</v>
      </c>
      <c r="E93" s="659">
        <v>258</v>
      </c>
    </row>
    <row r="94" spans="1:5" ht="23.4" x14ac:dyDescent="0.25">
      <c r="A94" s="656" t="s">
        <v>249</v>
      </c>
      <c r="B94" s="657" t="s">
        <v>546</v>
      </c>
      <c r="C94" s="658">
        <v>3313989723</v>
      </c>
      <c r="D94" s="658">
        <v>3649767225</v>
      </c>
      <c r="E94" s="659">
        <v>110</v>
      </c>
    </row>
    <row r="95" spans="1:5" ht="13.8" x14ac:dyDescent="0.3">
      <c r="A95" s="653" t="s">
        <v>425</v>
      </c>
      <c r="B95" s="654" t="s">
        <v>425</v>
      </c>
      <c r="C95" s="654" t="s">
        <v>425</v>
      </c>
      <c r="D95" s="654" t="s">
        <v>425</v>
      </c>
      <c r="E95" s="655" t="s">
        <v>425</v>
      </c>
    </row>
    <row r="96" spans="1:5" ht="13.8" x14ac:dyDescent="0.3">
      <c r="A96" s="653" t="s">
        <v>547</v>
      </c>
      <c r="B96" s="654" t="s">
        <v>425</v>
      </c>
      <c r="C96" s="654" t="s">
        <v>425</v>
      </c>
      <c r="D96" s="654" t="s">
        <v>425</v>
      </c>
      <c r="E96" s="655" t="s">
        <v>425</v>
      </c>
    </row>
    <row r="97" spans="1:5" x14ac:dyDescent="0.25">
      <c r="A97" s="656" t="s">
        <v>548</v>
      </c>
      <c r="B97" s="657" t="s">
        <v>549</v>
      </c>
      <c r="C97" s="658">
        <v>2270661017</v>
      </c>
      <c r="D97" s="658">
        <v>2626387189</v>
      </c>
      <c r="E97" s="659">
        <v>115</v>
      </c>
    </row>
    <row r="98" spans="1:5" ht="25.8" x14ac:dyDescent="0.25">
      <c r="A98" s="656" t="s">
        <v>550</v>
      </c>
      <c r="B98" s="657" t="s">
        <v>551</v>
      </c>
      <c r="C98" s="658">
        <v>1852953736</v>
      </c>
      <c r="D98" s="658">
        <v>1852953736</v>
      </c>
      <c r="E98" s="659">
        <v>100</v>
      </c>
    </row>
    <row r="99" spans="1:5" x14ac:dyDescent="0.25">
      <c r="A99" s="656" t="s">
        <v>552</v>
      </c>
      <c r="B99" s="657" t="s">
        <v>553</v>
      </c>
      <c r="C99" s="658">
        <v>-61529084</v>
      </c>
      <c r="D99" s="658">
        <v>-61529084</v>
      </c>
      <c r="E99" s="659">
        <v>100</v>
      </c>
    </row>
    <row r="100" spans="1:5" ht="25.8" x14ac:dyDescent="0.25">
      <c r="A100" s="656" t="s">
        <v>554</v>
      </c>
      <c r="B100" s="657" t="s">
        <v>555</v>
      </c>
      <c r="C100" s="660">
        <v>66799164</v>
      </c>
      <c r="D100" s="660">
        <v>66799164</v>
      </c>
      <c r="E100" s="659">
        <v>100</v>
      </c>
    </row>
    <row r="101" spans="1:5" x14ac:dyDescent="0.25">
      <c r="A101" s="656" t="s">
        <v>556</v>
      </c>
      <c r="B101" s="657" t="s">
        <v>557</v>
      </c>
      <c r="C101" s="658">
        <v>360917265</v>
      </c>
      <c r="D101" s="658">
        <v>412437201</v>
      </c>
      <c r="E101" s="659">
        <v>114</v>
      </c>
    </row>
    <row r="102" spans="1:5" ht="25.8" x14ac:dyDescent="0.25">
      <c r="A102" s="656" t="s">
        <v>558</v>
      </c>
      <c r="B102" s="657" t="s">
        <v>559</v>
      </c>
      <c r="C102" s="660">
        <v>0</v>
      </c>
      <c r="D102" s="660">
        <v>0</v>
      </c>
      <c r="E102" s="659">
        <v>0</v>
      </c>
    </row>
    <row r="103" spans="1:5" x14ac:dyDescent="0.25">
      <c r="A103" s="656" t="s">
        <v>560</v>
      </c>
      <c r="B103" s="657" t="s">
        <v>561</v>
      </c>
      <c r="C103" s="660">
        <v>51519936</v>
      </c>
      <c r="D103" s="658">
        <v>355726172</v>
      </c>
      <c r="E103" s="659">
        <v>690</v>
      </c>
    </row>
    <row r="104" spans="1:5" x14ac:dyDescent="0.25">
      <c r="A104" s="656" t="s">
        <v>562</v>
      </c>
      <c r="B104" s="657" t="s">
        <v>563</v>
      </c>
      <c r="C104" s="660">
        <v>32478445</v>
      </c>
      <c r="D104" s="660">
        <v>40211912</v>
      </c>
      <c r="E104" s="659">
        <v>123</v>
      </c>
    </row>
    <row r="105" spans="1:5" ht="25.8" x14ac:dyDescent="0.25">
      <c r="A105" s="656" t="s">
        <v>564</v>
      </c>
      <c r="B105" s="657" t="s">
        <v>565</v>
      </c>
      <c r="C105" s="660">
        <v>4386473</v>
      </c>
      <c r="D105" s="660">
        <v>4460639</v>
      </c>
      <c r="E105" s="659">
        <v>101</v>
      </c>
    </row>
    <row r="106" spans="1:5" ht="25.8" x14ac:dyDescent="0.25">
      <c r="A106" s="656" t="s">
        <v>566</v>
      </c>
      <c r="B106" s="657" t="s">
        <v>567</v>
      </c>
      <c r="C106" s="660">
        <v>10662488</v>
      </c>
      <c r="D106" s="660">
        <v>12284191</v>
      </c>
      <c r="E106" s="659">
        <v>115</v>
      </c>
    </row>
    <row r="107" spans="1:5" ht="25.8" x14ac:dyDescent="0.25">
      <c r="A107" s="656" t="s">
        <v>568</v>
      </c>
      <c r="B107" s="657" t="s">
        <v>569</v>
      </c>
      <c r="C107" s="660">
        <v>17429484</v>
      </c>
      <c r="D107" s="660">
        <v>23467082</v>
      </c>
      <c r="E107" s="659">
        <v>134</v>
      </c>
    </row>
    <row r="108" spans="1:5" ht="38.4" x14ac:dyDescent="0.25">
      <c r="A108" s="656" t="s">
        <v>570</v>
      </c>
      <c r="B108" s="657" t="s">
        <v>571</v>
      </c>
      <c r="C108" s="660">
        <v>0</v>
      </c>
      <c r="D108" s="660">
        <v>0</v>
      </c>
      <c r="E108" s="659">
        <v>0</v>
      </c>
    </row>
    <row r="109" spans="1:5" ht="38.4" x14ac:dyDescent="0.25">
      <c r="A109" s="656" t="s">
        <v>572</v>
      </c>
      <c r="B109" s="657" t="s">
        <v>573</v>
      </c>
      <c r="C109" s="658">
        <v>1010850261</v>
      </c>
      <c r="D109" s="658">
        <v>983168124</v>
      </c>
      <c r="E109" s="659">
        <v>97</v>
      </c>
    </row>
    <row r="110" spans="1:5" ht="23.4" x14ac:dyDescent="0.25">
      <c r="A110" s="656" t="s">
        <v>262</v>
      </c>
      <c r="B110" s="657" t="s">
        <v>574</v>
      </c>
      <c r="C110" s="658">
        <v>3313989723</v>
      </c>
      <c r="D110" s="658">
        <v>3649767225</v>
      </c>
      <c r="E110" s="659">
        <v>110</v>
      </c>
    </row>
    <row r="111" spans="1:5" ht="13.8" x14ac:dyDescent="0.3">
      <c r="A111" s="653" t="s">
        <v>425</v>
      </c>
      <c r="B111" s="654" t="s">
        <v>425</v>
      </c>
      <c r="C111" s="654" t="s">
        <v>425</v>
      </c>
      <c r="D111" s="654" t="s">
        <v>425</v>
      </c>
      <c r="E111" s="655" t="s">
        <v>425</v>
      </c>
    </row>
    <row r="112" spans="1:5" ht="27" x14ac:dyDescent="0.3">
      <c r="A112" s="653" t="s">
        <v>661</v>
      </c>
      <c r="B112" s="654" t="s">
        <v>575</v>
      </c>
      <c r="C112" s="654" t="s">
        <v>425</v>
      </c>
      <c r="D112" s="654" t="s">
        <v>425</v>
      </c>
      <c r="E112" s="655" t="s">
        <v>425</v>
      </c>
    </row>
    <row r="113" spans="1:5" x14ac:dyDescent="0.25">
      <c r="A113" s="656" t="s">
        <v>576</v>
      </c>
      <c r="B113" s="657" t="s">
        <v>577</v>
      </c>
      <c r="C113" s="658">
        <v>163594424</v>
      </c>
      <c r="D113" s="658">
        <v>186639681</v>
      </c>
      <c r="E113" s="659">
        <v>114</v>
      </c>
    </row>
    <row r="114" spans="1:5" ht="38.4" x14ac:dyDescent="0.25">
      <c r="A114" s="656" t="s">
        <v>578</v>
      </c>
      <c r="B114" s="657" t="s">
        <v>579</v>
      </c>
      <c r="C114" s="660">
        <v>23968209</v>
      </c>
      <c r="D114" s="660">
        <v>26616169</v>
      </c>
      <c r="E114" s="659">
        <v>111</v>
      </c>
    </row>
    <row r="115" spans="1:5" x14ac:dyDescent="0.25">
      <c r="A115" s="656" t="s">
        <v>580</v>
      </c>
      <c r="B115" s="657" t="s">
        <v>581</v>
      </c>
      <c r="C115" s="660">
        <v>0</v>
      </c>
      <c r="D115" s="660">
        <v>0</v>
      </c>
      <c r="E115" s="659">
        <v>0</v>
      </c>
    </row>
    <row r="116" spans="1:5" ht="76.2" x14ac:dyDescent="0.25">
      <c r="A116" s="656" t="s">
        <v>582</v>
      </c>
      <c r="B116" s="657" t="s">
        <v>583</v>
      </c>
      <c r="C116" s="658">
        <v>142986796</v>
      </c>
      <c r="D116" s="658">
        <v>142986796</v>
      </c>
      <c r="E116" s="659">
        <v>100</v>
      </c>
    </row>
    <row r="117" spans="1:5" ht="76.2" x14ac:dyDescent="0.25">
      <c r="A117" s="656" t="s">
        <v>584</v>
      </c>
      <c r="B117" s="657" t="s">
        <v>585</v>
      </c>
      <c r="C117" s="660">
        <v>0</v>
      </c>
      <c r="D117" s="660">
        <v>0</v>
      </c>
      <c r="E117" s="659">
        <v>0</v>
      </c>
    </row>
    <row r="118" spans="1:5" x14ac:dyDescent="0.25">
      <c r="A118" s="656" t="s">
        <v>586</v>
      </c>
      <c r="B118" s="657" t="s">
        <v>587</v>
      </c>
      <c r="C118" s="660">
        <v>7075644</v>
      </c>
      <c r="D118" s="658">
        <v>-16486748</v>
      </c>
      <c r="E118" s="659">
        <v>-233</v>
      </c>
    </row>
    <row r="119" spans="1:5" x14ac:dyDescent="0.25">
      <c r="A119" s="656" t="s">
        <v>588</v>
      </c>
      <c r="B119" s="657" t="s">
        <v>589</v>
      </c>
      <c r="C119" s="660">
        <v>0</v>
      </c>
      <c r="D119" s="660">
        <v>0</v>
      </c>
      <c r="E119" s="659">
        <v>0</v>
      </c>
    </row>
    <row r="120" spans="1:5" ht="13.8" thickBot="1" x14ac:dyDescent="0.3">
      <c r="A120" s="661" t="s">
        <v>590</v>
      </c>
      <c r="B120" s="662" t="s">
        <v>591</v>
      </c>
      <c r="C120" s="663">
        <v>0</v>
      </c>
      <c r="D120" s="663">
        <v>0</v>
      </c>
      <c r="E120" s="664">
        <v>0</v>
      </c>
    </row>
  </sheetData>
  <mergeCells count="4">
    <mergeCell ref="A1:E1"/>
    <mergeCell ref="A2:E2"/>
    <mergeCell ref="A3:E3"/>
    <mergeCell ref="A5:E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&amp;L18. melléklet a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790A-85F8-4091-A44B-E339F747C661}">
  <dimension ref="A1:E120"/>
  <sheetViews>
    <sheetView workbookViewId="0">
      <selection activeCell="G10" sqref="G10"/>
    </sheetView>
  </sheetViews>
  <sheetFormatPr defaultRowHeight="13.2" x14ac:dyDescent="0.25"/>
  <cols>
    <col min="1" max="1" width="30" customWidth="1"/>
    <col min="2" max="2" width="5" customWidth="1"/>
    <col min="3" max="114" width="13" customWidth="1"/>
  </cols>
  <sheetData>
    <row r="1" spans="1:5" ht="14.4" x14ac:dyDescent="0.3">
      <c r="A1" s="979" t="s">
        <v>592</v>
      </c>
      <c r="B1" s="984"/>
      <c r="C1" s="984"/>
      <c r="D1" s="984"/>
      <c r="E1" s="984"/>
    </row>
    <row r="2" spans="1:5" ht="15.6" x14ac:dyDescent="0.3">
      <c r="A2" s="981"/>
      <c r="B2" s="982"/>
      <c r="C2" s="982"/>
      <c r="D2" s="982"/>
      <c r="E2" s="982"/>
    </row>
    <row r="3" spans="1:5" ht="15.6" x14ac:dyDescent="0.3">
      <c r="A3" s="981"/>
      <c r="B3" s="982"/>
      <c r="C3" s="982"/>
      <c r="D3" s="982"/>
      <c r="E3" s="982"/>
    </row>
    <row r="5" spans="1:5" ht="15" x14ac:dyDescent="0.4">
      <c r="A5" s="983" t="s">
        <v>662</v>
      </c>
      <c r="B5" s="982"/>
      <c r="C5" s="982"/>
      <c r="D5" s="982"/>
      <c r="E5" s="982"/>
    </row>
    <row r="6" spans="1:5" ht="13.8" thickBot="1" x14ac:dyDescent="0.3"/>
    <row r="7" spans="1:5" ht="26.4" thickBot="1" x14ac:dyDescent="0.3">
      <c r="A7" s="647" t="s">
        <v>101</v>
      </c>
      <c r="B7" s="648" t="s">
        <v>420</v>
      </c>
      <c r="C7" s="648" t="s">
        <v>421</v>
      </c>
      <c r="D7" s="648" t="s">
        <v>422</v>
      </c>
      <c r="E7" s="649" t="s">
        <v>423</v>
      </c>
    </row>
    <row r="8" spans="1:5" ht="13.8" x14ac:dyDescent="0.3">
      <c r="A8" s="650">
        <v>1</v>
      </c>
      <c r="B8" s="651">
        <v>2</v>
      </c>
      <c r="C8" s="651">
        <v>3</v>
      </c>
      <c r="D8" s="651">
        <v>4</v>
      </c>
      <c r="E8" s="652">
        <v>5</v>
      </c>
    </row>
    <row r="9" spans="1:5" ht="13.8" x14ac:dyDescent="0.3">
      <c r="A9" s="653" t="s">
        <v>424</v>
      </c>
      <c r="B9" s="654" t="s">
        <v>425</v>
      </c>
      <c r="C9" s="654" t="s">
        <v>425</v>
      </c>
      <c r="D9" s="654" t="s">
        <v>425</v>
      </c>
      <c r="E9" s="655" t="s">
        <v>425</v>
      </c>
    </row>
    <row r="10" spans="1:5" ht="38.4" x14ac:dyDescent="0.25">
      <c r="A10" s="656" t="s">
        <v>426</v>
      </c>
      <c r="B10" s="657" t="s">
        <v>427</v>
      </c>
      <c r="C10" s="660">
        <v>0</v>
      </c>
      <c r="D10" s="660">
        <v>0</v>
      </c>
      <c r="E10" s="659">
        <v>0</v>
      </c>
    </row>
    <row r="11" spans="1:5" x14ac:dyDescent="0.25">
      <c r="A11" s="656" t="s">
        <v>428</v>
      </c>
      <c r="B11" s="657" t="s">
        <v>429</v>
      </c>
      <c r="C11" s="660">
        <v>0</v>
      </c>
      <c r="D11" s="660">
        <v>0</v>
      </c>
      <c r="E11" s="659">
        <v>0</v>
      </c>
    </row>
    <row r="12" spans="1:5" x14ac:dyDescent="0.25">
      <c r="A12" s="656" t="s">
        <v>430</v>
      </c>
      <c r="B12" s="657" t="s">
        <v>431</v>
      </c>
      <c r="C12" s="660">
        <v>0</v>
      </c>
      <c r="D12" s="660">
        <v>0</v>
      </c>
      <c r="E12" s="659">
        <v>0</v>
      </c>
    </row>
    <row r="13" spans="1:5" ht="25.8" x14ac:dyDescent="0.25">
      <c r="A13" s="656" t="s">
        <v>432</v>
      </c>
      <c r="B13" s="657" t="s">
        <v>433</v>
      </c>
      <c r="C13" s="660">
        <v>0</v>
      </c>
      <c r="D13" s="660">
        <v>0</v>
      </c>
      <c r="E13" s="659">
        <v>0</v>
      </c>
    </row>
    <row r="14" spans="1:5" ht="38.4" x14ac:dyDescent="0.25">
      <c r="A14" s="656" t="s">
        <v>434</v>
      </c>
      <c r="B14" s="657" t="s">
        <v>435</v>
      </c>
      <c r="C14" s="660">
        <v>0</v>
      </c>
      <c r="D14" s="660">
        <v>0</v>
      </c>
      <c r="E14" s="659">
        <v>0</v>
      </c>
    </row>
    <row r="15" spans="1:5" ht="25.8" x14ac:dyDescent="0.25">
      <c r="A15" s="656" t="s">
        <v>436</v>
      </c>
      <c r="B15" s="657" t="s">
        <v>437</v>
      </c>
      <c r="C15" s="660">
        <v>0</v>
      </c>
      <c r="D15" s="660">
        <v>0</v>
      </c>
      <c r="E15" s="659">
        <v>0</v>
      </c>
    </row>
    <row r="16" spans="1:5" ht="23.4" x14ac:dyDescent="0.25">
      <c r="A16" s="656" t="s">
        <v>438</v>
      </c>
      <c r="B16" s="657" t="s">
        <v>439</v>
      </c>
      <c r="C16" s="660">
        <v>0</v>
      </c>
      <c r="D16" s="660">
        <v>0</v>
      </c>
      <c r="E16" s="659">
        <v>0</v>
      </c>
    </row>
    <row r="17" spans="1:5" x14ac:dyDescent="0.25">
      <c r="A17" s="656" t="s">
        <v>440</v>
      </c>
      <c r="B17" s="657" t="s">
        <v>441</v>
      </c>
      <c r="C17" s="660">
        <v>0</v>
      </c>
      <c r="D17" s="660">
        <v>0</v>
      </c>
      <c r="E17" s="659">
        <v>0</v>
      </c>
    </row>
    <row r="18" spans="1:5" ht="25.8" x14ac:dyDescent="0.25">
      <c r="A18" s="656" t="s">
        <v>432</v>
      </c>
      <c r="B18" s="657" t="s">
        <v>442</v>
      </c>
      <c r="C18" s="660">
        <v>0</v>
      </c>
      <c r="D18" s="660">
        <v>0</v>
      </c>
      <c r="E18" s="659">
        <v>0</v>
      </c>
    </row>
    <row r="19" spans="1:5" ht="38.4" x14ac:dyDescent="0.25">
      <c r="A19" s="656" t="s">
        <v>434</v>
      </c>
      <c r="B19" s="657" t="s">
        <v>443</v>
      </c>
      <c r="C19" s="660">
        <v>0</v>
      </c>
      <c r="D19" s="660">
        <v>0</v>
      </c>
      <c r="E19" s="659">
        <v>0</v>
      </c>
    </row>
    <row r="20" spans="1:5" ht="25.8" x14ac:dyDescent="0.25">
      <c r="A20" s="656" t="s">
        <v>436</v>
      </c>
      <c r="B20" s="657" t="s">
        <v>444</v>
      </c>
      <c r="C20" s="660">
        <v>0</v>
      </c>
      <c r="D20" s="660">
        <v>0</v>
      </c>
      <c r="E20" s="659">
        <v>0</v>
      </c>
    </row>
    <row r="21" spans="1:5" ht="23.4" x14ac:dyDescent="0.25">
      <c r="A21" s="656" t="s">
        <v>438</v>
      </c>
      <c r="B21" s="657" t="s">
        <v>445</v>
      </c>
      <c r="C21" s="660">
        <v>0</v>
      </c>
      <c r="D21" s="660">
        <v>0</v>
      </c>
      <c r="E21" s="659">
        <v>0</v>
      </c>
    </row>
    <row r="22" spans="1:5" ht="25.8" x14ac:dyDescent="0.25">
      <c r="A22" s="656" t="s">
        <v>446</v>
      </c>
      <c r="B22" s="657" t="s">
        <v>447</v>
      </c>
      <c r="C22" s="660">
        <v>0</v>
      </c>
      <c r="D22" s="660">
        <v>0</v>
      </c>
      <c r="E22" s="659">
        <v>0</v>
      </c>
    </row>
    <row r="23" spans="1:5" ht="25.8" x14ac:dyDescent="0.25">
      <c r="A23" s="656" t="s">
        <v>432</v>
      </c>
      <c r="B23" s="657" t="s">
        <v>448</v>
      </c>
      <c r="C23" s="660">
        <v>0</v>
      </c>
      <c r="D23" s="660">
        <v>0</v>
      </c>
      <c r="E23" s="659">
        <v>0</v>
      </c>
    </row>
    <row r="24" spans="1:5" ht="38.4" x14ac:dyDescent="0.25">
      <c r="A24" s="656" t="s">
        <v>434</v>
      </c>
      <c r="B24" s="657" t="s">
        <v>449</v>
      </c>
      <c r="C24" s="660">
        <v>0</v>
      </c>
      <c r="D24" s="660">
        <v>0</v>
      </c>
      <c r="E24" s="659">
        <v>0</v>
      </c>
    </row>
    <row r="25" spans="1:5" ht="25.8" x14ac:dyDescent="0.25">
      <c r="A25" s="656" t="s">
        <v>436</v>
      </c>
      <c r="B25" s="657" t="s">
        <v>450</v>
      </c>
      <c r="C25" s="660">
        <v>0</v>
      </c>
      <c r="D25" s="660">
        <v>0</v>
      </c>
      <c r="E25" s="659">
        <v>0</v>
      </c>
    </row>
    <row r="26" spans="1:5" ht="23.4" x14ac:dyDescent="0.25">
      <c r="A26" s="656" t="s">
        <v>438</v>
      </c>
      <c r="B26" s="657" t="s">
        <v>451</v>
      </c>
      <c r="C26" s="660">
        <v>0</v>
      </c>
      <c r="D26" s="660">
        <v>0</v>
      </c>
      <c r="E26" s="659">
        <v>0</v>
      </c>
    </row>
    <row r="27" spans="1:5" x14ac:dyDescent="0.25">
      <c r="A27" s="656" t="s">
        <v>452</v>
      </c>
      <c r="B27" s="657" t="s">
        <v>453</v>
      </c>
      <c r="C27" s="660">
        <v>0</v>
      </c>
      <c r="D27" s="660">
        <v>0</v>
      </c>
      <c r="E27" s="659">
        <v>0</v>
      </c>
    </row>
    <row r="28" spans="1:5" ht="25.8" x14ac:dyDescent="0.25">
      <c r="A28" s="656" t="s">
        <v>454</v>
      </c>
      <c r="B28" s="657" t="s">
        <v>455</v>
      </c>
      <c r="C28" s="660">
        <v>0</v>
      </c>
      <c r="D28" s="660">
        <v>0</v>
      </c>
      <c r="E28" s="659">
        <v>0</v>
      </c>
    </row>
    <row r="29" spans="1:5" ht="25.8" x14ac:dyDescent="0.25">
      <c r="A29" s="656" t="s">
        <v>432</v>
      </c>
      <c r="B29" s="657" t="s">
        <v>456</v>
      </c>
      <c r="C29" s="660">
        <v>0</v>
      </c>
      <c r="D29" s="660">
        <v>0</v>
      </c>
      <c r="E29" s="659">
        <v>0</v>
      </c>
    </row>
    <row r="30" spans="1:5" ht="38.4" x14ac:dyDescent="0.25">
      <c r="A30" s="656" t="s">
        <v>434</v>
      </c>
      <c r="B30" s="657" t="s">
        <v>457</v>
      </c>
      <c r="C30" s="660">
        <v>0</v>
      </c>
      <c r="D30" s="660">
        <v>0</v>
      </c>
      <c r="E30" s="659">
        <v>0</v>
      </c>
    </row>
    <row r="31" spans="1:5" ht="25.8" x14ac:dyDescent="0.25">
      <c r="A31" s="656" t="s">
        <v>436</v>
      </c>
      <c r="B31" s="657" t="s">
        <v>458</v>
      </c>
      <c r="C31" s="660">
        <v>0</v>
      </c>
      <c r="D31" s="660">
        <v>0</v>
      </c>
      <c r="E31" s="659">
        <v>0</v>
      </c>
    </row>
    <row r="32" spans="1:5" ht="23.4" x14ac:dyDescent="0.25">
      <c r="A32" s="656" t="s">
        <v>438</v>
      </c>
      <c r="B32" s="657" t="s">
        <v>459</v>
      </c>
      <c r="C32" s="660">
        <v>0</v>
      </c>
      <c r="D32" s="660">
        <v>0</v>
      </c>
      <c r="E32" s="659">
        <v>0</v>
      </c>
    </row>
    <row r="33" spans="1:5" ht="25.8" x14ac:dyDescent="0.25">
      <c r="A33" s="656" t="s">
        <v>460</v>
      </c>
      <c r="B33" s="657" t="s">
        <v>461</v>
      </c>
      <c r="C33" s="660">
        <v>0</v>
      </c>
      <c r="D33" s="660">
        <v>0</v>
      </c>
      <c r="E33" s="659">
        <v>0</v>
      </c>
    </row>
    <row r="34" spans="1:5" ht="25.8" x14ac:dyDescent="0.25">
      <c r="A34" s="656" t="s">
        <v>432</v>
      </c>
      <c r="B34" s="657" t="s">
        <v>462</v>
      </c>
      <c r="C34" s="660">
        <v>0</v>
      </c>
      <c r="D34" s="660">
        <v>0</v>
      </c>
      <c r="E34" s="659">
        <v>0</v>
      </c>
    </row>
    <row r="35" spans="1:5" ht="38.4" x14ac:dyDescent="0.25">
      <c r="A35" s="656" t="s">
        <v>434</v>
      </c>
      <c r="B35" s="657" t="s">
        <v>463</v>
      </c>
      <c r="C35" s="660">
        <v>0</v>
      </c>
      <c r="D35" s="660">
        <v>0</v>
      </c>
      <c r="E35" s="659">
        <v>0</v>
      </c>
    </row>
    <row r="36" spans="1:5" ht="25.8" x14ac:dyDescent="0.25">
      <c r="A36" s="656" t="s">
        <v>436</v>
      </c>
      <c r="B36" s="657" t="s">
        <v>464</v>
      </c>
      <c r="C36" s="660">
        <v>0</v>
      </c>
      <c r="D36" s="660">
        <v>0</v>
      </c>
      <c r="E36" s="659">
        <v>0</v>
      </c>
    </row>
    <row r="37" spans="1:5" ht="23.4" x14ac:dyDescent="0.25">
      <c r="A37" s="656" t="s">
        <v>438</v>
      </c>
      <c r="B37" s="657" t="s">
        <v>465</v>
      </c>
      <c r="C37" s="660">
        <v>0</v>
      </c>
      <c r="D37" s="660">
        <v>0</v>
      </c>
      <c r="E37" s="659">
        <v>0</v>
      </c>
    </row>
    <row r="38" spans="1:5" ht="23.4" x14ac:dyDescent="0.25">
      <c r="A38" s="656" t="s">
        <v>466</v>
      </c>
      <c r="B38" s="657" t="s">
        <v>467</v>
      </c>
      <c r="C38" s="660">
        <v>0</v>
      </c>
      <c r="D38" s="660">
        <v>0</v>
      </c>
      <c r="E38" s="659">
        <v>0</v>
      </c>
    </row>
    <row r="39" spans="1:5" ht="25.8" x14ac:dyDescent="0.25">
      <c r="A39" s="656" t="s">
        <v>432</v>
      </c>
      <c r="B39" s="657" t="s">
        <v>468</v>
      </c>
      <c r="C39" s="660">
        <v>0</v>
      </c>
      <c r="D39" s="660">
        <v>0</v>
      </c>
      <c r="E39" s="659">
        <v>0</v>
      </c>
    </row>
    <row r="40" spans="1:5" ht="38.4" x14ac:dyDescent="0.25">
      <c r="A40" s="656" t="s">
        <v>434</v>
      </c>
      <c r="B40" s="657" t="s">
        <v>469</v>
      </c>
      <c r="C40" s="660">
        <v>0</v>
      </c>
      <c r="D40" s="660">
        <v>0</v>
      </c>
      <c r="E40" s="659">
        <v>0</v>
      </c>
    </row>
    <row r="41" spans="1:5" ht="25.8" x14ac:dyDescent="0.25">
      <c r="A41" s="656" t="s">
        <v>436</v>
      </c>
      <c r="B41" s="657" t="s">
        <v>470</v>
      </c>
      <c r="C41" s="660">
        <v>0</v>
      </c>
      <c r="D41" s="660">
        <v>0</v>
      </c>
      <c r="E41" s="659">
        <v>0</v>
      </c>
    </row>
    <row r="42" spans="1:5" ht="23.4" x14ac:dyDescent="0.25">
      <c r="A42" s="656" t="s">
        <v>438</v>
      </c>
      <c r="B42" s="657" t="s">
        <v>471</v>
      </c>
      <c r="C42" s="660">
        <v>0</v>
      </c>
      <c r="D42" s="660">
        <v>0</v>
      </c>
      <c r="E42" s="659">
        <v>0</v>
      </c>
    </row>
    <row r="43" spans="1:5" ht="23.4" x14ac:dyDescent="0.25">
      <c r="A43" s="656" t="s">
        <v>472</v>
      </c>
      <c r="B43" s="657" t="s">
        <v>473</v>
      </c>
      <c r="C43" s="660">
        <v>0</v>
      </c>
      <c r="D43" s="660">
        <v>0</v>
      </c>
      <c r="E43" s="659">
        <v>0</v>
      </c>
    </row>
    <row r="44" spans="1:5" ht="25.8" x14ac:dyDescent="0.25">
      <c r="A44" s="656" t="s">
        <v>432</v>
      </c>
      <c r="B44" s="657" t="s">
        <v>474</v>
      </c>
      <c r="C44" s="660">
        <v>0</v>
      </c>
      <c r="D44" s="660">
        <v>0</v>
      </c>
      <c r="E44" s="659">
        <v>0</v>
      </c>
    </row>
    <row r="45" spans="1:5" ht="38.4" x14ac:dyDescent="0.25">
      <c r="A45" s="656" t="s">
        <v>434</v>
      </c>
      <c r="B45" s="657" t="s">
        <v>475</v>
      </c>
      <c r="C45" s="660">
        <v>0</v>
      </c>
      <c r="D45" s="660">
        <v>0</v>
      </c>
      <c r="E45" s="659">
        <v>0</v>
      </c>
    </row>
    <row r="46" spans="1:5" ht="25.8" x14ac:dyDescent="0.25">
      <c r="A46" s="656" t="s">
        <v>436</v>
      </c>
      <c r="B46" s="657" t="s">
        <v>476</v>
      </c>
      <c r="C46" s="660">
        <v>0</v>
      </c>
      <c r="D46" s="660">
        <v>0</v>
      </c>
      <c r="E46" s="659">
        <v>0</v>
      </c>
    </row>
    <row r="47" spans="1:5" ht="23.4" x14ac:dyDescent="0.25">
      <c r="A47" s="656" t="s">
        <v>438</v>
      </c>
      <c r="B47" s="657" t="s">
        <v>477</v>
      </c>
      <c r="C47" s="660">
        <v>0</v>
      </c>
      <c r="D47" s="660">
        <v>0</v>
      </c>
      <c r="E47" s="659">
        <v>0</v>
      </c>
    </row>
    <row r="48" spans="1:5" ht="25.8" x14ac:dyDescent="0.25">
      <c r="A48" s="656" t="s">
        <v>478</v>
      </c>
      <c r="B48" s="657" t="s">
        <v>479</v>
      </c>
      <c r="C48" s="660">
        <v>0</v>
      </c>
      <c r="D48" s="660">
        <v>0</v>
      </c>
      <c r="E48" s="659">
        <v>0</v>
      </c>
    </row>
    <row r="49" spans="1:5" ht="25.8" x14ac:dyDescent="0.25">
      <c r="A49" s="656" t="s">
        <v>432</v>
      </c>
      <c r="B49" s="657" t="s">
        <v>480</v>
      </c>
      <c r="C49" s="660">
        <v>0</v>
      </c>
      <c r="D49" s="660">
        <v>0</v>
      </c>
      <c r="E49" s="659">
        <v>0</v>
      </c>
    </row>
    <row r="50" spans="1:5" ht="38.4" x14ac:dyDescent="0.25">
      <c r="A50" s="656" t="s">
        <v>434</v>
      </c>
      <c r="B50" s="657" t="s">
        <v>481</v>
      </c>
      <c r="C50" s="660">
        <v>0</v>
      </c>
      <c r="D50" s="660">
        <v>0</v>
      </c>
      <c r="E50" s="659">
        <v>0</v>
      </c>
    </row>
    <row r="51" spans="1:5" ht="25.8" x14ac:dyDescent="0.25">
      <c r="A51" s="656" t="s">
        <v>436</v>
      </c>
      <c r="B51" s="657" t="s">
        <v>482</v>
      </c>
      <c r="C51" s="660">
        <v>0</v>
      </c>
      <c r="D51" s="660">
        <v>0</v>
      </c>
      <c r="E51" s="659">
        <v>0</v>
      </c>
    </row>
    <row r="52" spans="1:5" ht="23.4" x14ac:dyDescent="0.25">
      <c r="A52" s="656" t="s">
        <v>438</v>
      </c>
      <c r="B52" s="657" t="s">
        <v>483</v>
      </c>
      <c r="C52" s="660">
        <v>0</v>
      </c>
      <c r="D52" s="660">
        <v>0</v>
      </c>
      <c r="E52" s="659">
        <v>0</v>
      </c>
    </row>
    <row r="53" spans="1:5" ht="25.8" x14ac:dyDescent="0.25">
      <c r="A53" s="656" t="s">
        <v>484</v>
      </c>
      <c r="B53" s="657" t="s">
        <v>485</v>
      </c>
      <c r="C53" s="660">
        <v>0</v>
      </c>
      <c r="D53" s="660">
        <v>0</v>
      </c>
      <c r="E53" s="659">
        <v>0</v>
      </c>
    </row>
    <row r="54" spans="1:5" ht="23.4" x14ac:dyDescent="0.25">
      <c r="A54" s="656" t="s">
        <v>486</v>
      </c>
      <c r="B54" s="657" t="s">
        <v>487</v>
      </c>
      <c r="C54" s="660">
        <v>0</v>
      </c>
      <c r="D54" s="660">
        <v>0</v>
      </c>
      <c r="E54" s="659">
        <v>0</v>
      </c>
    </row>
    <row r="55" spans="1:5" ht="25.8" x14ac:dyDescent="0.25">
      <c r="A55" s="656" t="s">
        <v>432</v>
      </c>
      <c r="B55" s="658" t="s">
        <v>488</v>
      </c>
      <c r="C55" s="660">
        <v>0</v>
      </c>
      <c r="D55" s="660">
        <v>0</v>
      </c>
      <c r="E55" s="659">
        <v>0</v>
      </c>
    </row>
    <row r="56" spans="1:5" ht="38.4" x14ac:dyDescent="0.25">
      <c r="A56" s="656" t="s">
        <v>434</v>
      </c>
      <c r="B56" s="658" t="s">
        <v>489</v>
      </c>
      <c r="C56" s="660">
        <v>0</v>
      </c>
      <c r="D56" s="660">
        <v>0</v>
      </c>
      <c r="E56" s="659">
        <v>0</v>
      </c>
    </row>
    <row r="57" spans="1:5" ht="25.8" x14ac:dyDescent="0.25">
      <c r="A57" s="656" t="s">
        <v>436</v>
      </c>
      <c r="B57" s="658" t="s">
        <v>490</v>
      </c>
      <c r="C57" s="660">
        <v>0</v>
      </c>
      <c r="D57" s="660">
        <v>0</v>
      </c>
      <c r="E57" s="659">
        <v>0</v>
      </c>
    </row>
    <row r="58" spans="1:5" ht="23.4" x14ac:dyDescent="0.25">
      <c r="A58" s="656" t="s">
        <v>438</v>
      </c>
      <c r="B58" s="658" t="s">
        <v>491</v>
      </c>
      <c r="C58" s="660">
        <v>0</v>
      </c>
      <c r="D58" s="660">
        <v>0</v>
      </c>
      <c r="E58" s="659">
        <v>0</v>
      </c>
    </row>
    <row r="59" spans="1:5" ht="25.8" x14ac:dyDescent="0.25">
      <c r="A59" s="656" t="s">
        <v>492</v>
      </c>
      <c r="B59" s="657" t="s">
        <v>493</v>
      </c>
      <c r="C59" s="660">
        <v>0</v>
      </c>
      <c r="D59" s="660">
        <v>0</v>
      </c>
      <c r="E59" s="659">
        <v>0</v>
      </c>
    </row>
    <row r="60" spans="1:5" ht="25.8" x14ac:dyDescent="0.25">
      <c r="A60" s="656" t="s">
        <v>432</v>
      </c>
      <c r="B60" s="658" t="s">
        <v>494</v>
      </c>
      <c r="C60" s="660">
        <v>0</v>
      </c>
      <c r="D60" s="660">
        <v>0</v>
      </c>
      <c r="E60" s="659">
        <v>0</v>
      </c>
    </row>
    <row r="61" spans="1:5" ht="38.4" x14ac:dyDescent="0.25">
      <c r="A61" s="656" t="s">
        <v>434</v>
      </c>
      <c r="B61" s="658" t="s">
        <v>495</v>
      </c>
      <c r="C61" s="660">
        <v>0</v>
      </c>
      <c r="D61" s="660">
        <v>0</v>
      </c>
      <c r="E61" s="659">
        <v>0</v>
      </c>
    </row>
    <row r="62" spans="1:5" ht="25.8" x14ac:dyDescent="0.25">
      <c r="A62" s="656" t="s">
        <v>436</v>
      </c>
      <c r="B62" s="658" t="s">
        <v>496</v>
      </c>
      <c r="C62" s="660">
        <v>0</v>
      </c>
      <c r="D62" s="660">
        <v>0</v>
      </c>
      <c r="E62" s="659">
        <v>0</v>
      </c>
    </row>
    <row r="63" spans="1:5" ht="23.4" x14ac:dyDescent="0.25">
      <c r="A63" s="656" t="s">
        <v>438</v>
      </c>
      <c r="B63" s="658" t="s">
        <v>497</v>
      </c>
      <c r="C63" s="660">
        <v>0</v>
      </c>
      <c r="D63" s="660">
        <v>0</v>
      </c>
      <c r="E63" s="659">
        <v>0</v>
      </c>
    </row>
    <row r="64" spans="1:5" ht="25.8" x14ac:dyDescent="0.25">
      <c r="A64" s="656" t="s">
        <v>498</v>
      </c>
      <c r="B64" s="657" t="s">
        <v>499</v>
      </c>
      <c r="C64" s="660">
        <v>0</v>
      </c>
      <c r="D64" s="660">
        <v>0</v>
      </c>
      <c r="E64" s="659">
        <v>0</v>
      </c>
    </row>
    <row r="65" spans="1:5" ht="25.8" x14ac:dyDescent="0.25">
      <c r="A65" s="656" t="s">
        <v>432</v>
      </c>
      <c r="B65" s="658" t="s">
        <v>500</v>
      </c>
      <c r="C65" s="660">
        <v>0</v>
      </c>
      <c r="D65" s="660">
        <v>0</v>
      </c>
      <c r="E65" s="659">
        <v>0</v>
      </c>
    </row>
    <row r="66" spans="1:5" ht="38.4" x14ac:dyDescent="0.25">
      <c r="A66" s="656" t="s">
        <v>434</v>
      </c>
      <c r="B66" s="658" t="s">
        <v>501</v>
      </c>
      <c r="C66" s="660">
        <v>0</v>
      </c>
      <c r="D66" s="660">
        <v>0</v>
      </c>
      <c r="E66" s="659">
        <v>0</v>
      </c>
    </row>
    <row r="67" spans="1:5" ht="25.8" x14ac:dyDescent="0.25">
      <c r="A67" s="656" t="s">
        <v>436</v>
      </c>
      <c r="B67" s="658" t="s">
        <v>502</v>
      </c>
      <c r="C67" s="660">
        <v>0</v>
      </c>
      <c r="D67" s="660">
        <v>0</v>
      </c>
      <c r="E67" s="659">
        <v>0</v>
      </c>
    </row>
    <row r="68" spans="1:5" ht="23.4" x14ac:dyDescent="0.25">
      <c r="A68" s="656" t="s">
        <v>438</v>
      </c>
      <c r="B68" s="658" t="s">
        <v>503</v>
      </c>
      <c r="C68" s="660">
        <v>0</v>
      </c>
      <c r="D68" s="660">
        <v>0</v>
      </c>
      <c r="E68" s="659">
        <v>0</v>
      </c>
    </row>
    <row r="69" spans="1:5" ht="38.4" x14ac:dyDescent="0.25">
      <c r="A69" s="656" t="s">
        <v>504</v>
      </c>
      <c r="B69" s="657" t="s">
        <v>505</v>
      </c>
      <c r="C69" s="660">
        <v>0</v>
      </c>
      <c r="D69" s="660">
        <v>0</v>
      </c>
      <c r="E69" s="659">
        <v>0</v>
      </c>
    </row>
    <row r="70" spans="1:5" ht="38.4" x14ac:dyDescent="0.25">
      <c r="A70" s="656" t="s">
        <v>506</v>
      </c>
      <c r="B70" s="657" t="s">
        <v>507</v>
      </c>
      <c r="C70" s="660">
        <v>0</v>
      </c>
      <c r="D70" s="660">
        <v>0</v>
      </c>
      <c r="E70" s="659">
        <v>0</v>
      </c>
    </row>
    <row r="71" spans="1:5" ht="25.8" x14ac:dyDescent="0.25">
      <c r="A71" s="656" t="s">
        <v>432</v>
      </c>
      <c r="B71" s="657" t="s">
        <v>508</v>
      </c>
      <c r="C71" s="660">
        <v>0</v>
      </c>
      <c r="D71" s="660">
        <v>0</v>
      </c>
      <c r="E71" s="659">
        <v>0</v>
      </c>
    </row>
    <row r="72" spans="1:5" ht="38.4" x14ac:dyDescent="0.25">
      <c r="A72" s="656" t="s">
        <v>434</v>
      </c>
      <c r="B72" s="657" t="s">
        <v>509</v>
      </c>
      <c r="C72" s="660">
        <v>0</v>
      </c>
      <c r="D72" s="660">
        <v>0</v>
      </c>
      <c r="E72" s="659">
        <v>0</v>
      </c>
    </row>
    <row r="73" spans="1:5" ht="25.8" x14ac:dyDescent="0.25">
      <c r="A73" s="656" t="s">
        <v>436</v>
      </c>
      <c r="B73" s="657" t="s">
        <v>510</v>
      </c>
      <c r="C73" s="660">
        <v>0</v>
      </c>
      <c r="D73" s="660">
        <v>0</v>
      </c>
      <c r="E73" s="659">
        <v>0</v>
      </c>
    </row>
    <row r="74" spans="1:5" ht="23.4" x14ac:dyDescent="0.25">
      <c r="A74" s="656" t="s">
        <v>438</v>
      </c>
      <c r="B74" s="657" t="s">
        <v>511</v>
      </c>
      <c r="C74" s="660">
        <v>0</v>
      </c>
      <c r="D74" s="660">
        <v>0</v>
      </c>
      <c r="E74" s="659">
        <v>0</v>
      </c>
    </row>
    <row r="75" spans="1:5" ht="38.4" x14ac:dyDescent="0.25">
      <c r="A75" s="656" t="s">
        <v>512</v>
      </c>
      <c r="B75" s="657" t="s">
        <v>513</v>
      </c>
      <c r="C75" s="660">
        <v>0</v>
      </c>
      <c r="D75" s="660">
        <v>0</v>
      </c>
      <c r="E75" s="659">
        <v>0</v>
      </c>
    </row>
    <row r="76" spans="1:5" ht="25.8" x14ac:dyDescent="0.25">
      <c r="A76" s="656" t="s">
        <v>432</v>
      </c>
      <c r="B76" s="657" t="s">
        <v>514</v>
      </c>
      <c r="C76" s="660">
        <v>0</v>
      </c>
      <c r="D76" s="660">
        <v>0</v>
      </c>
      <c r="E76" s="659">
        <v>0</v>
      </c>
    </row>
    <row r="77" spans="1:5" ht="38.4" x14ac:dyDescent="0.25">
      <c r="A77" s="656" t="s">
        <v>434</v>
      </c>
      <c r="B77" s="657" t="s">
        <v>515</v>
      </c>
      <c r="C77" s="660">
        <v>0</v>
      </c>
      <c r="D77" s="660">
        <v>0</v>
      </c>
      <c r="E77" s="659">
        <v>0</v>
      </c>
    </row>
    <row r="78" spans="1:5" ht="25.8" x14ac:dyDescent="0.25">
      <c r="A78" s="656" t="s">
        <v>436</v>
      </c>
      <c r="B78" s="657" t="s">
        <v>516</v>
      </c>
      <c r="C78" s="660">
        <v>0</v>
      </c>
      <c r="D78" s="660">
        <v>0</v>
      </c>
      <c r="E78" s="659">
        <v>0</v>
      </c>
    </row>
    <row r="79" spans="1:5" ht="23.4" x14ac:dyDescent="0.25">
      <c r="A79" s="656" t="s">
        <v>438</v>
      </c>
      <c r="B79" s="657" t="s">
        <v>517</v>
      </c>
      <c r="C79" s="660">
        <v>0</v>
      </c>
      <c r="D79" s="660">
        <v>0</v>
      </c>
      <c r="E79" s="659">
        <v>0</v>
      </c>
    </row>
    <row r="80" spans="1:5" ht="25.8" x14ac:dyDescent="0.25">
      <c r="A80" s="656" t="s">
        <v>518</v>
      </c>
      <c r="B80" s="657" t="s">
        <v>519</v>
      </c>
      <c r="C80" s="660">
        <v>0</v>
      </c>
      <c r="D80" s="660">
        <v>0</v>
      </c>
      <c r="E80" s="659">
        <v>0</v>
      </c>
    </row>
    <row r="81" spans="1:5" x14ac:dyDescent="0.25">
      <c r="A81" s="656" t="s">
        <v>520</v>
      </c>
      <c r="B81" s="657" t="s">
        <v>521</v>
      </c>
      <c r="C81" s="660">
        <v>0</v>
      </c>
      <c r="D81" s="660">
        <v>0</v>
      </c>
      <c r="E81" s="659">
        <v>0</v>
      </c>
    </row>
    <row r="82" spans="1:5" x14ac:dyDescent="0.25">
      <c r="A82" s="656" t="s">
        <v>522</v>
      </c>
      <c r="B82" s="657" t="s">
        <v>523</v>
      </c>
      <c r="C82" s="660">
        <v>0</v>
      </c>
      <c r="D82" s="660">
        <v>0</v>
      </c>
      <c r="E82" s="659">
        <v>0</v>
      </c>
    </row>
    <row r="83" spans="1:5" x14ac:dyDescent="0.25">
      <c r="A83" s="656" t="s">
        <v>524</v>
      </c>
      <c r="B83" s="657" t="s">
        <v>525</v>
      </c>
      <c r="C83" s="660">
        <v>448260</v>
      </c>
      <c r="D83" s="660">
        <v>736149</v>
      </c>
      <c r="E83" s="659">
        <v>164</v>
      </c>
    </row>
    <row r="84" spans="1:5" x14ac:dyDescent="0.25">
      <c r="A84" s="656" t="s">
        <v>526</v>
      </c>
      <c r="B84" s="657" t="s">
        <v>527</v>
      </c>
      <c r="C84" s="660">
        <v>0</v>
      </c>
      <c r="D84" s="660">
        <v>0</v>
      </c>
      <c r="E84" s="659">
        <v>0</v>
      </c>
    </row>
    <row r="85" spans="1:5" ht="25.8" x14ac:dyDescent="0.25">
      <c r="A85" s="656" t="s">
        <v>528</v>
      </c>
      <c r="B85" s="657" t="s">
        <v>529</v>
      </c>
      <c r="C85" s="660">
        <v>187105</v>
      </c>
      <c r="D85" s="660">
        <v>280720</v>
      </c>
      <c r="E85" s="659">
        <v>150</v>
      </c>
    </row>
    <row r="86" spans="1:5" x14ac:dyDescent="0.25">
      <c r="A86" s="656" t="s">
        <v>530</v>
      </c>
      <c r="B86" s="657" t="s">
        <v>531</v>
      </c>
      <c r="C86" s="660">
        <v>261155</v>
      </c>
      <c r="D86" s="660">
        <v>455429</v>
      </c>
      <c r="E86" s="659">
        <v>174</v>
      </c>
    </row>
    <row r="87" spans="1:5" x14ac:dyDescent="0.25">
      <c r="A87" s="656" t="s">
        <v>532</v>
      </c>
      <c r="B87" s="657" t="s">
        <v>533</v>
      </c>
      <c r="C87" s="660">
        <v>0</v>
      </c>
      <c r="D87" s="660">
        <v>0</v>
      </c>
      <c r="E87" s="659">
        <v>0</v>
      </c>
    </row>
    <row r="88" spans="1:5" x14ac:dyDescent="0.25">
      <c r="A88" s="656" t="s">
        <v>534</v>
      </c>
      <c r="B88" s="657" t="s">
        <v>535</v>
      </c>
      <c r="C88" s="660">
        <v>0</v>
      </c>
      <c r="D88" s="660">
        <v>233030</v>
      </c>
      <c r="E88" s="659">
        <v>0</v>
      </c>
    </row>
    <row r="89" spans="1:5" ht="25.8" x14ac:dyDescent="0.25">
      <c r="A89" s="656" t="s">
        <v>536</v>
      </c>
      <c r="B89" s="657" t="s">
        <v>537</v>
      </c>
      <c r="C89" s="660">
        <v>0</v>
      </c>
      <c r="D89" s="660">
        <v>0</v>
      </c>
      <c r="E89" s="659">
        <v>0</v>
      </c>
    </row>
    <row r="90" spans="1:5" ht="25.8" x14ac:dyDescent="0.25">
      <c r="A90" s="656" t="s">
        <v>538</v>
      </c>
      <c r="B90" s="657" t="s">
        <v>539</v>
      </c>
      <c r="C90" s="660">
        <v>0</v>
      </c>
      <c r="D90" s="660">
        <v>0</v>
      </c>
      <c r="E90" s="659">
        <v>0</v>
      </c>
    </row>
    <row r="91" spans="1:5" ht="25.8" x14ac:dyDescent="0.25">
      <c r="A91" s="656" t="s">
        <v>540</v>
      </c>
      <c r="B91" s="657" t="s">
        <v>541</v>
      </c>
      <c r="C91" s="660">
        <v>0</v>
      </c>
      <c r="D91" s="660">
        <v>233030</v>
      </c>
      <c r="E91" s="659">
        <v>0</v>
      </c>
    </row>
    <row r="92" spans="1:5" ht="25.8" x14ac:dyDescent="0.25">
      <c r="A92" s="656" t="s">
        <v>542</v>
      </c>
      <c r="B92" s="657" t="s">
        <v>543</v>
      </c>
      <c r="C92" s="660">
        <v>0</v>
      </c>
      <c r="D92" s="660">
        <v>0</v>
      </c>
      <c r="E92" s="659">
        <v>0</v>
      </c>
    </row>
    <row r="93" spans="1:5" ht="25.8" x14ac:dyDescent="0.25">
      <c r="A93" s="656" t="s">
        <v>544</v>
      </c>
      <c r="B93" s="657" t="s">
        <v>545</v>
      </c>
      <c r="C93" s="660">
        <v>0</v>
      </c>
      <c r="D93" s="660">
        <v>0</v>
      </c>
      <c r="E93" s="659">
        <v>0</v>
      </c>
    </row>
    <row r="94" spans="1:5" ht="23.4" x14ac:dyDescent="0.25">
      <c r="A94" s="656" t="s">
        <v>249</v>
      </c>
      <c r="B94" s="657" t="s">
        <v>546</v>
      </c>
      <c r="C94" s="660">
        <v>448260</v>
      </c>
      <c r="D94" s="660">
        <v>969179</v>
      </c>
      <c r="E94" s="659">
        <v>216</v>
      </c>
    </row>
    <row r="95" spans="1:5" ht="13.8" x14ac:dyDescent="0.3">
      <c r="A95" s="653" t="s">
        <v>425</v>
      </c>
      <c r="B95" s="654" t="s">
        <v>425</v>
      </c>
      <c r="C95" s="654" t="s">
        <v>425</v>
      </c>
      <c r="D95" s="654" t="s">
        <v>425</v>
      </c>
      <c r="E95" s="655" t="s">
        <v>425</v>
      </c>
    </row>
    <row r="96" spans="1:5" ht="13.8" x14ac:dyDescent="0.3">
      <c r="A96" s="653" t="s">
        <v>547</v>
      </c>
      <c r="B96" s="654" t="s">
        <v>425</v>
      </c>
      <c r="C96" s="654" t="s">
        <v>425</v>
      </c>
      <c r="D96" s="654" t="s">
        <v>425</v>
      </c>
      <c r="E96" s="655" t="s">
        <v>425</v>
      </c>
    </row>
    <row r="97" spans="1:5" x14ac:dyDescent="0.25">
      <c r="A97" s="656" t="s">
        <v>548</v>
      </c>
      <c r="B97" s="657" t="s">
        <v>549</v>
      </c>
      <c r="C97" s="660">
        <v>-6496252</v>
      </c>
      <c r="D97" s="660">
        <v>-7346223</v>
      </c>
      <c r="E97" s="659">
        <v>113</v>
      </c>
    </row>
    <row r="98" spans="1:5" ht="25.8" x14ac:dyDescent="0.25">
      <c r="A98" s="656" t="s">
        <v>550</v>
      </c>
      <c r="B98" s="657" t="s">
        <v>551</v>
      </c>
      <c r="C98" s="660">
        <v>0</v>
      </c>
      <c r="D98" s="660">
        <v>0</v>
      </c>
      <c r="E98" s="659">
        <v>0</v>
      </c>
    </row>
    <row r="99" spans="1:5" x14ac:dyDescent="0.25">
      <c r="A99" s="656" t="s">
        <v>552</v>
      </c>
      <c r="B99" s="657" t="s">
        <v>553</v>
      </c>
      <c r="C99" s="660">
        <v>0</v>
      </c>
      <c r="D99" s="660">
        <v>0</v>
      </c>
      <c r="E99" s="659">
        <v>0</v>
      </c>
    </row>
    <row r="100" spans="1:5" ht="25.8" x14ac:dyDescent="0.25">
      <c r="A100" s="656" t="s">
        <v>554</v>
      </c>
      <c r="B100" s="657" t="s">
        <v>555</v>
      </c>
      <c r="C100" s="660">
        <v>54896</v>
      </c>
      <c r="D100" s="660">
        <v>54896</v>
      </c>
      <c r="E100" s="659">
        <v>100</v>
      </c>
    </row>
    <row r="101" spans="1:5" x14ac:dyDescent="0.25">
      <c r="A101" s="656" t="s">
        <v>556</v>
      </c>
      <c r="B101" s="657" t="s">
        <v>557</v>
      </c>
      <c r="C101" s="660">
        <v>-4801080</v>
      </c>
      <c r="D101" s="660">
        <v>-6551148</v>
      </c>
      <c r="E101" s="659">
        <v>136</v>
      </c>
    </row>
    <row r="102" spans="1:5" ht="25.8" x14ac:dyDescent="0.25">
      <c r="A102" s="656" t="s">
        <v>558</v>
      </c>
      <c r="B102" s="657" t="s">
        <v>559</v>
      </c>
      <c r="C102" s="660">
        <v>0</v>
      </c>
      <c r="D102" s="660">
        <v>0</v>
      </c>
      <c r="E102" s="659">
        <v>0</v>
      </c>
    </row>
    <row r="103" spans="1:5" x14ac:dyDescent="0.25">
      <c r="A103" s="656" t="s">
        <v>560</v>
      </c>
      <c r="B103" s="657" t="s">
        <v>561</v>
      </c>
      <c r="C103" s="660">
        <v>-1750068</v>
      </c>
      <c r="D103" s="660">
        <v>-849971</v>
      </c>
      <c r="E103" s="659">
        <v>48</v>
      </c>
    </row>
    <row r="104" spans="1:5" x14ac:dyDescent="0.25">
      <c r="A104" s="656" t="s">
        <v>562</v>
      </c>
      <c r="B104" s="657" t="s">
        <v>563</v>
      </c>
      <c r="C104" s="660">
        <v>0</v>
      </c>
      <c r="D104" s="660">
        <v>0</v>
      </c>
      <c r="E104" s="659">
        <v>0</v>
      </c>
    </row>
    <row r="105" spans="1:5" ht="25.8" x14ac:dyDescent="0.25">
      <c r="A105" s="656" t="s">
        <v>564</v>
      </c>
      <c r="B105" s="657" t="s">
        <v>565</v>
      </c>
      <c r="C105" s="660">
        <v>0</v>
      </c>
      <c r="D105" s="660">
        <v>0</v>
      </c>
      <c r="E105" s="659">
        <v>0</v>
      </c>
    </row>
    <row r="106" spans="1:5" ht="25.8" x14ac:dyDescent="0.25">
      <c r="A106" s="656" t="s">
        <v>566</v>
      </c>
      <c r="B106" s="657" t="s">
        <v>567</v>
      </c>
      <c r="C106" s="660">
        <v>0</v>
      </c>
      <c r="D106" s="660">
        <v>0</v>
      </c>
      <c r="E106" s="659">
        <v>0</v>
      </c>
    </row>
    <row r="107" spans="1:5" ht="25.8" x14ac:dyDescent="0.25">
      <c r="A107" s="656" t="s">
        <v>568</v>
      </c>
      <c r="B107" s="657" t="s">
        <v>569</v>
      </c>
      <c r="C107" s="660">
        <v>0</v>
      </c>
      <c r="D107" s="660">
        <v>0</v>
      </c>
      <c r="E107" s="659">
        <v>0</v>
      </c>
    </row>
    <row r="108" spans="1:5" ht="38.4" x14ac:dyDescent="0.25">
      <c r="A108" s="656" t="s">
        <v>570</v>
      </c>
      <c r="B108" s="657" t="s">
        <v>571</v>
      </c>
      <c r="C108" s="660">
        <v>0</v>
      </c>
      <c r="D108" s="660">
        <v>0</v>
      </c>
      <c r="E108" s="659">
        <v>0</v>
      </c>
    </row>
    <row r="109" spans="1:5" ht="38.4" x14ac:dyDescent="0.25">
      <c r="A109" s="656" t="s">
        <v>572</v>
      </c>
      <c r="B109" s="657" t="s">
        <v>573</v>
      </c>
      <c r="C109" s="660">
        <v>6944512</v>
      </c>
      <c r="D109" s="660">
        <v>8315402</v>
      </c>
      <c r="E109" s="659">
        <v>119</v>
      </c>
    </row>
    <row r="110" spans="1:5" ht="23.4" x14ac:dyDescent="0.25">
      <c r="A110" s="656" t="s">
        <v>262</v>
      </c>
      <c r="B110" s="657" t="s">
        <v>574</v>
      </c>
      <c r="C110" s="660">
        <v>448260</v>
      </c>
      <c r="D110" s="660">
        <v>969179</v>
      </c>
      <c r="E110" s="659">
        <v>216</v>
      </c>
    </row>
    <row r="111" spans="1:5" ht="13.8" x14ac:dyDescent="0.3">
      <c r="A111" s="653" t="s">
        <v>425</v>
      </c>
      <c r="B111" s="654" t="s">
        <v>425</v>
      </c>
      <c r="C111" s="654" t="s">
        <v>425</v>
      </c>
      <c r="D111" s="654" t="s">
        <v>425</v>
      </c>
      <c r="E111" s="655" t="s">
        <v>425</v>
      </c>
    </row>
    <row r="112" spans="1:5" ht="27" x14ac:dyDescent="0.3">
      <c r="A112" s="653" t="s">
        <v>661</v>
      </c>
      <c r="B112" s="654" t="s">
        <v>575</v>
      </c>
      <c r="C112" s="654" t="s">
        <v>425</v>
      </c>
      <c r="D112" s="654" t="s">
        <v>425</v>
      </c>
      <c r="E112" s="655" t="s">
        <v>425</v>
      </c>
    </row>
    <row r="113" spans="1:5" x14ac:dyDescent="0.25">
      <c r="A113" s="656" t="s">
        <v>576</v>
      </c>
      <c r="B113" s="657" t="s">
        <v>577</v>
      </c>
      <c r="C113" s="660">
        <v>1043906</v>
      </c>
      <c r="D113" s="660">
        <v>1100922</v>
      </c>
      <c r="E113" s="659">
        <v>105</v>
      </c>
    </row>
    <row r="114" spans="1:5" ht="38.4" x14ac:dyDescent="0.25">
      <c r="A114" s="656" t="s">
        <v>578</v>
      </c>
      <c r="B114" s="657" t="s">
        <v>579</v>
      </c>
      <c r="C114" s="660">
        <v>1043906</v>
      </c>
      <c r="D114" s="660">
        <v>1100922</v>
      </c>
      <c r="E114" s="659">
        <v>105</v>
      </c>
    </row>
    <row r="115" spans="1:5" x14ac:dyDescent="0.25">
      <c r="A115" s="656" t="s">
        <v>580</v>
      </c>
      <c r="B115" s="657" t="s">
        <v>581</v>
      </c>
      <c r="C115" s="660">
        <v>0</v>
      </c>
      <c r="D115" s="660">
        <v>0</v>
      </c>
      <c r="E115" s="659">
        <v>0</v>
      </c>
    </row>
    <row r="116" spans="1:5" ht="76.2" x14ac:dyDescent="0.25">
      <c r="A116" s="656" t="s">
        <v>582</v>
      </c>
      <c r="B116" s="657" t="s">
        <v>583</v>
      </c>
      <c r="C116" s="660">
        <v>0</v>
      </c>
      <c r="D116" s="660">
        <v>0</v>
      </c>
      <c r="E116" s="659">
        <v>0</v>
      </c>
    </row>
    <row r="117" spans="1:5" ht="76.2" x14ac:dyDescent="0.25">
      <c r="A117" s="656" t="s">
        <v>584</v>
      </c>
      <c r="B117" s="657" t="s">
        <v>585</v>
      </c>
      <c r="C117" s="660">
        <v>0</v>
      </c>
      <c r="D117" s="660">
        <v>0</v>
      </c>
      <c r="E117" s="659">
        <v>0</v>
      </c>
    </row>
    <row r="118" spans="1:5" x14ac:dyDescent="0.25">
      <c r="A118" s="656" t="s">
        <v>586</v>
      </c>
      <c r="B118" s="657" t="s">
        <v>587</v>
      </c>
      <c r="C118" s="660">
        <v>0</v>
      </c>
      <c r="D118" s="660">
        <v>0</v>
      </c>
      <c r="E118" s="659">
        <v>0</v>
      </c>
    </row>
    <row r="119" spans="1:5" x14ac:dyDescent="0.25">
      <c r="A119" s="656" t="s">
        <v>588</v>
      </c>
      <c r="B119" s="657" t="s">
        <v>589</v>
      </c>
      <c r="C119" s="660">
        <v>0</v>
      </c>
      <c r="D119" s="660">
        <v>0</v>
      </c>
      <c r="E119" s="659">
        <v>0</v>
      </c>
    </row>
    <row r="120" spans="1:5" ht="13.8" thickBot="1" x14ac:dyDescent="0.3">
      <c r="A120" s="661" t="s">
        <v>590</v>
      </c>
      <c r="B120" s="662" t="s">
        <v>591</v>
      </c>
      <c r="C120" s="663">
        <v>0</v>
      </c>
      <c r="D120" s="663">
        <v>0</v>
      </c>
      <c r="E120" s="664">
        <v>0</v>
      </c>
    </row>
  </sheetData>
  <mergeCells count="4">
    <mergeCell ref="A1:E1"/>
    <mergeCell ref="A2:E2"/>
    <mergeCell ref="A3:E3"/>
    <mergeCell ref="A5:E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&amp;L19. melléklet a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3"/>
  <sheetViews>
    <sheetView zoomScaleSheetLayoutView="100" workbookViewId="0">
      <selection activeCell="C67" sqref="C67"/>
    </sheetView>
  </sheetViews>
  <sheetFormatPr defaultColWidth="9.109375" defaultRowHeight="13.2" x14ac:dyDescent="0.25"/>
  <cols>
    <col min="1" max="1" width="67.5546875" style="72" customWidth="1"/>
    <col min="2" max="3" width="14.5546875" style="73" customWidth="1"/>
    <col min="4" max="4" width="14.88671875" style="73" customWidth="1"/>
    <col min="5" max="5" width="56" style="72" customWidth="1"/>
    <col min="6" max="7" width="14.5546875" style="73" customWidth="1"/>
    <col min="8" max="8" width="14.88671875" style="73" customWidth="1"/>
    <col min="9" max="16384" width="9.109375" style="73"/>
  </cols>
  <sheetData>
    <row r="1" spans="1:8" s="71" customFormat="1" ht="15" customHeight="1" x14ac:dyDescent="0.25">
      <c r="A1" s="736" t="s">
        <v>596</v>
      </c>
      <c r="B1" s="736"/>
      <c r="C1" s="736"/>
      <c r="D1" s="736"/>
      <c r="E1" s="736"/>
      <c r="F1" s="736"/>
      <c r="G1" s="721"/>
      <c r="H1" s="721"/>
    </row>
    <row r="2" spans="1:8" ht="13.8" thickBot="1" x14ac:dyDescent="0.3"/>
    <row r="3" spans="1:8" x14ac:dyDescent="0.25">
      <c r="A3" s="737" t="s">
        <v>150</v>
      </c>
      <c r="B3" s="738"/>
      <c r="C3" s="739"/>
      <c r="D3" s="740"/>
      <c r="E3" s="737" t="s">
        <v>151</v>
      </c>
      <c r="F3" s="738"/>
      <c r="G3" s="741"/>
      <c r="H3" s="742"/>
    </row>
    <row r="4" spans="1:8" ht="13.8" thickBot="1" x14ac:dyDescent="0.3">
      <c r="A4" s="74" t="s">
        <v>101</v>
      </c>
      <c r="B4" s="75" t="s">
        <v>106</v>
      </c>
      <c r="C4" s="75" t="s">
        <v>231</v>
      </c>
      <c r="D4" s="75" t="s">
        <v>211</v>
      </c>
      <c r="E4" s="74" t="s">
        <v>101</v>
      </c>
      <c r="F4" s="76" t="s">
        <v>106</v>
      </c>
      <c r="G4" s="75" t="s">
        <v>231</v>
      </c>
      <c r="H4" s="75" t="s">
        <v>211</v>
      </c>
    </row>
    <row r="5" spans="1:8" x14ac:dyDescent="0.25">
      <c r="A5" s="77" t="s">
        <v>70</v>
      </c>
      <c r="B5" s="78">
        <f>SUM(B6:B8)</f>
        <v>293286</v>
      </c>
      <c r="C5" s="78">
        <f>SUM(C6:C8)</f>
        <v>348876</v>
      </c>
      <c r="D5" s="78">
        <f>SUM(D6:D8)</f>
        <v>348876</v>
      </c>
      <c r="E5" s="79" t="s">
        <v>152</v>
      </c>
      <c r="F5" s="80">
        <v>283904</v>
      </c>
      <c r="G5" s="81">
        <v>300363</v>
      </c>
      <c r="H5" s="81">
        <v>290933</v>
      </c>
    </row>
    <row r="6" spans="1:8" x14ac:dyDescent="0.25">
      <c r="A6" s="82" t="s">
        <v>42</v>
      </c>
      <c r="B6" s="83">
        <v>293286</v>
      </c>
      <c r="C6" s="83">
        <v>348876</v>
      </c>
      <c r="D6" s="83">
        <v>348876</v>
      </c>
      <c r="E6" s="84" t="s">
        <v>153</v>
      </c>
      <c r="F6" s="85">
        <v>38481</v>
      </c>
      <c r="G6" s="86">
        <v>41177</v>
      </c>
      <c r="H6" s="86">
        <v>38836</v>
      </c>
    </row>
    <row r="7" spans="1:8" x14ac:dyDescent="0.25">
      <c r="A7" s="87" t="s">
        <v>46</v>
      </c>
      <c r="B7" s="88"/>
      <c r="C7" s="88"/>
      <c r="D7" s="88"/>
      <c r="E7" s="84" t="s">
        <v>154</v>
      </c>
      <c r="F7" s="85">
        <v>240568</v>
      </c>
      <c r="G7" s="86">
        <v>316668</v>
      </c>
      <c r="H7" s="86">
        <v>265889</v>
      </c>
    </row>
    <row r="8" spans="1:8" x14ac:dyDescent="0.25">
      <c r="A8" s="82" t="s">
        <v>72</v>
      </c>
      <c r="B8" s="83"/>
      <c r="C8" s="83"/>
      <c r="D8" s="83"/>
      <c r="E8" s="84" t="s">
        <v>41</v>
      </c>
      <c r="F8" s="85">
        <v>5080</v>
      </c>
      <c r="G8" s="86">
        <v>5510</v>
      </c>
      <c r="H8" s="86">
        <v>3837</v>
      </c>
    </row>
    <row r="9" spans="1:8" x14ac:dyDescent="0.25">
      <c r="A9" s="89" t="s">
        <v>73</v>
      </c>
      <c r="B9" s="86">
        <v>23000</v>
      </c>
      <c r="C9" s="86">
        <v>32959</v>
      </c>
      <c r="D9" s="86">
        <v>32959</v>
      </c>
      <c r="E9" s="84" t="s">
        <v>36</v>
      </c>
      <c r="F9" s="85">
        <f>(F11+F12+F17)</f>
        <v>85040</v>
      </c>
      <c r="G9" s="85">
        <f t="shared" ref="G9:H9" si="0">(G11+G12+G17)</f>
        <v>199656</v>
      </c>
      <c r="H9" s="85">
        <f t="shared" si="0"/>
        <v>59247</v>
      </c>
    </row>
    <row r="10" spans="1:8" x14ac:dyDescent="0.25">
      <c r="A10" s="82" t="s">
        <v>38</v>
      </c>
      <c r="B10" s="83"/>
      <c r="C10" s="83"/>
      <c r="D10" s="83"/>
      <c r="E10" s="90" t="s">
        <v>56</v>
      </c>
      <c r="F10" s="91"/>
      <c r="G10" s="83"/>
      <c r="H10" s="83"/>
    </row>
    <row r="11" spans="1:8" x14ac:dyDescent="0.25">
      <c r="A11" s="82" t="s">
        <v>75</v>
      </c>
      <c r="B11" s="83">
        <v>23000</v>
      </c>
      <c r="C11" s="83">
        <v>32959</v>
      </c>
      <c r="D11" s="83">
        <v>32959</v>
      </c>
      <c r="E11" s="92" t="s">
        <v>57</v>
      </c>
      <c r="F11" s="91">
        <v>17012</v>
      </c>
      <c r="G11" s="83">
        <v>19009</v>
      </c>
      <c r="H11" s="83">
        <v>17246</v>
      </c>
    </row>
    <row r="12" spans="1:8" x14ac:dyDescent="0.25">
      <c r="A12" s="89" t="s">
        <v>155</v>
      </c>
      <c r="B12" s="86">
        <f>SUM(B13:B17)</f>
        <v>187000</v>
      </c>
      <c r="C12" s="86">
        <f>SUM(C13:C17)</f>
        <v>213158</v>
      </c>
      <c r="D12" s="86">
        <f>SUM(D13:D17)</f>
        <v>203937</v>
      </c>
      <c r="E12" s="92" t="s">
        <v>104</v>
      </c>
      <c r="F12" s="91">
        <v>28000</v>
      </c>
      <c r="G12" s="83">
        <v>138646</v>
      </c>
      <c r="H12" s="83"/>
    </row>
    <row r="13" spans="1:8" x14ac:dyDescent="0.25">
      <c r="A13" s="82" t="s">
        <v>78</v>
      </c>
      <c r="B13" s="83">
        <v>6000</v>
      </c>
      <c r="C13" s="83">
        <v>7628</v>
      </c>
      <c r="D13" s="83">
        <v>6528</v>
      </c>
      <c r="E13" s="93" t="s">
        <v>40</v>
      </c>
      <c r="F13" s="94"/>
      <c r="G13" s="83"/>
      <c r="H13" s="83"/>
    </row>
    <row r="14" spans="1:8" ht="12.75" customHeight="1" x14ac:dyDescent="0.25">
      <c r="A14" s="82" t="s">
        <v>47</v>
      </c>
      <c r="B14" s="83">
        <v>180000</v>
      </c>
      <c r="C14" s="41">
        <v>203349</v>
      </c>
      <c r="D14" s="51">
        <v>196663</v>
      </c>
      <c r="E14" s="93" t="s">
        <v>210</v>
      </c>
      <c r="F14" s="94"/>
      <c r="G14" s="83"/>
      <c r="H14" s="83"/>
    </row>
    <row r="15" spans="1:8" x14ac:dyDescent="0.25">
      <c r="A15" s="82" t="s">
        <v>83</v>
      </c>
      <c r="B15" s="83"/>
      <c r="C15" s="41"/>
      <c r="D15" s="51"/>
      <c r="E15" s="93" t="s">
        <v>58</v>
      </c>
      <c r="F15" s="94"/>
      <c r="G15" s="83"/>
      <c r="H15" s="83"/>
    </row>
    <row r="16" spans="1:8" x14ac:dyDescent="0.25">
      <c r="A16" s="82" t="s">
        <v>369</v>
      </c>
      <c r="B16" s="83">
        <v>1000</v>
      </c>
      <c r="C16" s="41">
        <v>2181</v>
      </c>
      <c r="D16" s="51">
        <v>746</v>
      </c>
      <c r="E16" s="93"/>
      <c r="F16" s="94"/>
      <c r="G16" s="83"/>
      <c r="H16" s="83"/>
    </row>
    <row r="17" spans="1:8" x14ac:dyDescent="0.25">
      <c r="A17" s="82" t="s">
        <v>371</v>
      </c>
      <c r="B17" s="83"/>
      <c r="C17" s="41"/>
      <c r="D17" s="51"/>
      <c r="E17" s="95" t="s">
        <v>196</v>
      </c>
      <c r="F17" s="94">
        <v>40028</v>
      </c>
      <c r="G17" s="83">
        <v>42001</v>
      </c>
      <c r="H17" s="83">
        <v>42001</v>
      </c>
    </row>
    <row r="18" spans="1:8" x14ac:dyDescent="0.25">
      <c r="A18" s="89" t="s">
        <v>84</v>
      </c>
      <c r="B18" s="86">
        <f>SUM(B19:B26)</f>
        <v>16067</v>
      </c>
      <c r="C18" s="86">
        <f>SUM(C19:C26)</f>
        <v>26574</v>
      </c>
      <c r="D18" s="86">
        <f>SUM(D19:D26)</f>
        <v>23656</v>
      </c>
      <c r="E18" s="95"/>
      <c r="F18" s="94"/>
      <c r="G18" s="83"/>
      <c r="H18" s="83"/>
    </row>
    <row r="19" spans="1:8" ht="12.75" customHeight="1" x14ac:dyDescent="0.25">
      <c r="A19" s="82" t="s">
        <v>351</v>
      </c>
      <c r="B19" s="83"/>
      <c r="C19" s="83">
        <v>5</v>
      </c>
      <c r="D19" s="83">
        <v>4</v>
      </c>
      <c r="E19" s="96"/>
      <c r="F19" s="91"/>
      <c r="G19" s="83"/>
      <c r="H19" s="83"/>
    </row>
    <row r="20" spans="1:8" x14ac:dyDescent="0.25">
      <c r="A20" s="82" t="s">
        <v>48</v>
      </c>
      <c r="B20" s="83">
        <v>11000</v>
      </c>
      <c r="C20" s="83">
        <v>14886</v>
      </c>
      <c r="D20" s="83">
        <v>13735</v>
      </c>
      <c r="E20" s="97"/>
      <c r="F20" s="98"/>
      <c r="G20" s="83"/>
      <c r="H20" s="83"/>
    </row>
    <row r="21" spans="1:8" x14ac:dyDescent="0.25">
      <c r="A21" s="82" t="s">
        <v>198</v>
      </c>
      <c r="B21" s="83"/>
      <c r="C21" s="83"/>
      <c r="D21" s="83"/>
      <c r="E21" s="97"/>
      <c r="F21" s="98"/>
      <c r="G21" s="83"/>
      <c r="H21" s="83"/>
    </row>
    <row r="22" spans="1:8" x14ac:dyDescent="0.25">
      <c r="A22" s="82" t="s">
        <v>49</v>
      </c>
      <c r="B22" s="83"/>
      <c r="C22" s="83"/>
      <c r="D22" s="83"/>
      <c r="E22" s="90"/>
      <c r="F22" s="91"/>
      <c r="G22" s="83"/>
      <c r="H22" s="83"/>
    </row>
    <row r="23" spans="1:8" x14ac:dyDescent="0.25">
      <c r="A23" s="82" t="s">
        <v>86</v>
      </c>
      <c r="B23" s="41">
        <v>4100</v>
      </c>
      <c r="C23" s="41">
        <v>6022</v>
      </c>
      <c r="D23" s="51">
        <v>4760</v>
      </c>
      <c r="E23" s="99"/>
      <c r="F23" s="91"/>
      <c r="G23" s="83"/>
      <c r="H23" s="83"/>
    </row>
    <row r="24" spans="1:8" x14ac:dyDescent="0.25">
      <c r="A24" s="82" t="s">
        <v>122</v>
      </c>
      <c r="B24" s="41">
        <v>937</v>
      </c>
      <c r="C24" s="41">
        <v>2574</v>
      </c>
      <c r="D24" s="51">
        <v>2081</v>
      </c>
      <c r="E24" s="100"/>
      <c r="F24" s="98"/>
      <c r="G24" s="83"/>
      <c r="H24" s="83"/>
    </row>
    <row r="25" spans="1:8" x14ac:dyDescent="0.25">
      <c r="A25" s="82" t="s">
        <v>87</v>
      </c>
      <c r="B25" s="41">
        <v>30</v>
      </c>
      <c r="C25" s="41">
        <v>2796</v>
      </c>
      <c r="D25" s="51">
        <v>2788</v>
      </c>
      <c r="E25" s="101"/>
      <c r="F25" s="102"/>
      <c r="G25" s="83"/>
      <c r="H25" s="83"/>
    </row>
    <row r="26" spans="1:8" x14ac:dyDescent="0.25">
      <c r="A26" s="82" t="s">
        <v>372</v>
      </c>
      <c r="B26" s="41">
        <v>0</v>
      </c>
      <c r="C26" s="41">
        <v>291</v>
      </c>
      <c r="D26" s="51">
        <v>288</v>
      </c>
      <c r="E26" s="101"/>
      <c r="F26" s="102"/>
      <c r="G26" s="83"/>
      <c r="H26" s="83"/>
    </row>
    <row r="27" spans="1:8" x14ac:dyDescent="0.25">
      <c r="A27" s="89" t="s">
        <v>89</v>
      </c>
      <c r="B27" s="86">
        <f>SUM(B28:B30)</f>
        <v>0</v>
      </c>
      <c r="C27" s="86">
        <f>SUM(C28:C30)</f>
        <v>550</v>
      </c>
      <c r="D27" s="86">
        <f>SUM(D28:D30)</f>
        <v>550</v>
      </c>
      <c r="E27" s="103"/>
      <c r="F27" s="104"/>
      <c r="G27" s="83"/>
      <c r="H27" s="83"/>
    </row>
    <row r="28" spans="1:8" x14ac:dyDescent="0.25">
      <c r="A28" s="99" t="s">
        <v>90</v>
      </c>
      <c r="B28" s="83"/>
      <c r="C28" s="83"/>
      <c r="D28" s="83"/>
      <c r="E28" s="90"/>
      <c r="F28" s="91"/>
      <c r="G28" s="83"/>
      <c r="H28" s="83"/>
    </row>
    <row r="29" spans="1:8" x14ac:dyDescent="0.25">
      <c r="A29" s="99" t="s">
        <v>91</v>
      </c>
      <c r="B29" s="83">
        <v>0</v>
      </c>
      <c r="C29" s="83">
        <v>550</v>
      </c>
      <c r="D29" s="83">
        <v>550</v>
      </c>
      <c r="E29" s="90"/>
      <c r="F29" s="91"/>
      <c r="G29" s="83"/>
      <c r="H29" s="83"/>
    </row>
    <row r="30" spans="1:8" x14ac:dyDescent="0.25">
      <c r="A30" s="99" t="s">
        <v>50</v>
      </c>
      <c r="B30" s="83"/>
      <c r="C30" s="83"/>
      <c r="D30" s="83"/>
      <c r="E30" s="90"/>
      <c r="F30" s="91"/>
      <c r="G30" s="83"/>
      <c r="H30" s="83"/>
    </row>
    <row r="31" spans="1:8" x14ac:dyDescent="0.25">
      <c r="A31" s="105" t="s">
        <v>156</v>
      </c>
      <c r="B31" s="86">
        <f>SUM(B32:B33)</f>
        <v>0</v>
      </c>
      <c r="C31" s="86">
        <f>SUM(C32:C33)</f>
        <v>0</v>
      </c>
      <c r="D31" s="86">
        <f>SUM(D32:D33)</f>
        <v>0</v>
      </c>
      <c r="E31" s="90"/>
      <c r="F31" s="91"/>
      <c r="G31" s="83"/>
      <c r="H31" s="83"/>
    </row>
    <row r="32" spans="1:8" x14ac:dyDescent="0.25">
      <c r="A32" s="99" t="s">
        <v>51</v>
      </c>
      <c r="B32" s="83"/>
      <c r="C32" s="83"/>
      <c r="D32" s="83"/>
      <c r="E32" s="90"/>
      <c r="F32" s="91"/>
      <c r="G32" s="83"/>
      <c r="H32" s="83"/>
    </row>
    <row r="33" spans="1:8" ht="13.8" thickBot="1" x14ac:dyDescent="0.3">
      <c r="A33" s="106" t="s">
        <v>52</v>
      </c>
      <c r="B33" s="107"/>
      <c r="C33" s="107"/>
      <c r="D33" s="107"/>
      <c r="E33" s="108"/>
      <c r="F33" s="109"/>
      <c r="G33" s="110"/>
      <c r="H33" s="110"/>
    </row>
    <row r="34" spans="1:8" ht="13.8" thickBot="1" x14ac:dyDescent="0.3">
      <c r="A34" s="111" t="s">
        <v>157</v>
      </c>
      <c r="B34" s="112">
        <f>SUM(B5+B9+B12+B18+B27-B31)</f>
        <v>519353</v>
      </c>
      <c r="C34" s="112">
        <f>SUM(C5+C9+C12+C18+C27-C31)</f>
        <v>622117</v>
      </c>
      <c r="D34" s="112">
        <f>SUM(D5+D9+D12+D18+D27-D31)</f>
        <v>609978</v>
      </c>
      <c r="E34" s="113" t="s">
        <v>158</v>
      </c>
      <c r="F34" s="114">
        <f>SUM(F5+F6+F7+F8+F9)</f>
        <v>653073</v>
      </c>
      <c r="G34" s="115">
        <f>SUM(G5+G6+G7+G8+G9)</f>
        <v>863374</v>
      </c>
      <c r="H34" s="115">
        <f>SUM(H5+H6+H7+H8+H9)</f>
        <v>658742</v>
      </c>
    </row>
    <row r="35" spans="1:8" ht="13.8" thickBot="1" x14ac:dyDescent="0.3">
      <c r="A35" s="116" t="s">
        <v>159</v>
      </c>
      <c r="B35" s="114">
        <f>(B34-F34)</f>
        <v>-133720</v>
      </c>
      <c r="C35" s="114">
        <f>(C34-G34)</f>
        <v>-241257</v>
      </c>
      <c r="D35" s="114">
        <f>(D34-H34)</f>
        <v>-48764</v>
      </c>
      <c r="E35" s="116"/>
      <c r="F35" s="80"/>
      <c r="G35" s="117"/>
      <c r="H35" s="117"/>
    </row>
    <row r="36" spans="1:8" x14ac:dyDescent="0.25">
      <c r="A36" s="116" t="s">
        <v>201</v>
      </c>
      <c r="B36" s="78"/>
      <c r="C36" s="78"/>
      <c r="D36" s="78"/>
      <c r="E36" s="116"/>
      <c r="F36" s="80"/>
      <c r="G36" s="348"/>
      <c r="H36" s="348"/>
    </row>
    <row r="37" spans="1:8" x14ac:dyDescent="0.25">
      <c r="A37" s="349" t="s">
        <v>160</v>
      </c>
      <c r="B37" s="81"/>
      <c r="C37" s="81"/>
      <c r="D37" s="81"/>
      <c r="E37" s="349" t="s">
        <v>203</v>
      </c>
      <c r="F37" s="350"/>
      <c r="G37" s="81"/>
      <c r="H37" s="81"/>
    </row>
    <row r="38" spans="1:8" x14ac:dyDescent="0.25">
      <c r="A38" s="349" t="s">
        <v>43</v>
      </c>
      <c r="B38" s="81"/>
      <c r="C38" s="81"/>
      <c r="D38" s="81"/>
      <c r="E38" s="52" t="s">
        <v>352</v>
      </c>
      <c r="F38" s="350"/>
      <c r="G38" s="83"/>
      <c r="H38" s="86"/>
    </row>
    <row r="39" spans="1:8" x14ac:dyDescent="0.25">
      <c r="A39" s="103" t="s">
        <v>44</v>
      </c>
      <c r="B39" s="83">
        <v>133720</v>
      </c>
      <c r="C39" s="83">
        <v>239635</v>
      </c>
      <c r="D39" s="83">
        <v>47132</v>
      </c>
      <c r="E39" s="118" t="s">
        <v>204</v>
      </c>
      <c r="F39" s="85"/>
      <c r="G39" s="86"/>
      <c r="H39" s="86"/>
    </row>
    <row r="40" spans="1:8" x14ac:dyDescent="0.25">
      <c r="A40" s="351" t="s">
        <v>202</v>
      </c>
      <c r="B40" s="352"/>
      <c r="C40" s="352"/>
      <c r="D40" s="352"/>
      <c r="E40" s="353"/>
      <c r="F40" s="354"/>
      <c r="G40" s="355"/>
      <c r="H40" s="355"/>
    </row>
    <row r="41" spans="1:8" ht="13.8" thickBot="1" x14ac:dyDescent="0.3">
      <c r="A41" s="52" t="s">
        <v>205</v>
      </c>
      <c r="B41" s="356"/>
      <c r="C41" s="356">
        <v>12284</v>
      </c>
      <c r="D41" s="356">
        <v>12284</v>
      </c>
      <c r="E41" s="351" t="s">
        <v>206</v>
      </c>
      <c r="F41" s="357"/>
      <c r="G41" s="358">
        <v>10662</v>
      </c>
      <c r="H41" s="358">
        <v>10662</v>
      </c>
    </row>
    <row r="42" spans="1:8" ht="13.8" thickBot="1" x14ac:dyDescent="0.3">
      <c r="A42" s="113" t="s">
        <v>161</v>
      </c>
      <c r="B42" s="114">
        <f>SUM(B36+B37+B38+B39+B40)</f>
        <v>133720</v>
      </c>
      <c r="C42" s="114">
        <f>SUM(C36+C37+C38+C40+C41)</f>
        <v>12284</v>
      </c>
      <c r="D42" s="114">
        <f>SUM(D36+D37+D38+D40+D41+D39)</f>
        <v>59416</v>
      </c>
      <c r="E42" s="113" t="s">
        <v>162</v>
      </c>
      <c r="F42" s="119"/>
      <c r="G42" s="114">
        <v>10662</v>
      </c>
      <c r="H42" s="114">
        <v>10662</v>
      </c>
    </row>
    <row r="43" spans="1:8" ht="13.8" thickBot="1" x14ac:dyDescent="0.3">
      <c r="A43" s="359" t="s">
        <v>163</v>
      </c>
      <c r="B43" s="360">
        <f>SUM(B34+B42)</f>
        <v>653073</v>
      </c>
      <c r="C43" s="360">
        <f>SUM(C34+C42+C39)</f>
        <v>874036</v>
      </c>
      <c r="D43" s="360">
        <f>SUM(D34+D42)</f>
        <v>669394</v>
      </c>
      <c r="E43" s="359" t="s">
        <v>163</v>
      </c>
      <c r="F43" s="119">
        <f>(F34+F42)</f>
        <v>653073</v>
      </c>
      <c r="G43" s="114">
        <f>(G34+G42)</f>
        <v>874036</v>
      </c>
      <c r="H43" s="114">
        <f>(H34+H42)</f>
        <v>669404</v>
      </c>
    </row>
    <row r="44" spans="1:8" x14ac:dyDescent="0.25">
      <c r="A44" s="120"/>
      <c r="B44" s="121"/>
      <c r="C44" s="121"/>
      <c r="D44" s="121"/>
      <c r="E44" s="120"/>
    </row>
    <row r="45" spans="1:8" s="71" customFormat="1" ht="15" customHeight="1" x14ac:dyDescent="0.25">
      <c r="A45" s="736" t="s">
        <v>597</v>
      </c>
      <c r="B45" s="736"/>
      <c r="C45" s="736"/>
      <c r="D45" s="736"/>
      <c r="E45" s="736"/>
      <c r="F45" s="736"/>
      <c r="G45" s="721"/>
      <c r="H45" s="721"/>
    </row>
    <row r="46" spans="1:8" ht="14.25" customHeight="1" thickBot="1" x14ac:dyDescent="0.3">
      <c r="E46" s="122"/>
    </row>
    <row r="47" spans="1:8" s="71" customFormat="1" x14ac:dyDescent="0.25">
      <c r="A47" s="737" t="s">
        <v>150</v>
      </c>
      <c r="B47" s="738"/>
      <c r="C47" s="739"/>
      <c r="D47" s="740"/>
      <c r="E47" s="737" t="s">
        <v>151</v>
      </c>
      <c r="F47" s="738"/>
      <c r="G47" s="741"/>
      <c r="H47" s="742"/>
    </row>
    <row r="48" spans="1:8" s="71" customFormat="1" thickBot="1" x14ac:dyDescent="0.25">
      <c r="A48" s="123" t="s">
        <v>101</v>
      </c>
      <c r="B48" s="75" t="s">
        <v>106</v>
      </c>
      <c r="C48" s="75" t="s">
        <v>231</v>
      </c>
      <c r="D48" s="75" t="s">
        <v>211</v>
      </c>
      <c r="E48" s="124" t="s">
        <v>101</v>
      </c>
      <c r="F48" s="75" t="s">
        <v>102</v>
      </c>
      <c r="G48" s="75" t="s">
        <v>231</v>
      </c>
      <c r="H48" s="75" t="s">
        <v>211</v>
      </c>
    </row>
    <row r="49" spans="1:8" s="71" customFormat="1" ht="12.6" x14ac:dyDescent="0.2">
      <c r="A49" s="77" t="s">
        <v>76</v>
      </c>
      <c r="B49" s="80">
        <f>SUM(B50:B53)</f>
        <v>382534</v>
      </c>
      <c r="C49" s="80">
        <f>SUM(C50:C53)</f>
        <v>508572</v>
      </c>
      <c r="D49" s="80">
        <f>SUM(D50:D53)</f>
        <v>492108</v>
      </c>
      <c r="E49" s="116" t="s">
        <v>164</v>
      </c>
      <c r="F49" s="78">
        <v>459512</v>
      </c>
      <c r="G49" s="81">
        <v>591036</v>
      </c>
      <c r="H49" s="81">
        <v>393011</v>
      </c>
    </row>
    <row r="50" spans="1:8" s="71" customFormat="1" x14ac:dyDescent="0.25">
      <c r="A50" s="87" t="s">
        <v>71</v>
      </c>
      <c r="B50" s="125"/>
      <c r="C50" s="125"/>
      <c r="D50" s="125"/>
      <c r="E50" s="118" t="s">
        <v>165</v>
      </c>
      <c r="F50" s="86">
        <v>20487</v>
      </c>
      <c r="G50" s="86">
        <v>52829</v>
      </c>
      <c r="H50" s="86">
        <v>16169</v>
      </c>
    </row>
    <row r="51" spans="1:8" s="71" customFormat="1" x14ac:dyDescent="0.25">
      <c r="A51" s="82" t="s">
        <v>38</v>
      </c>
      <c r="B51" s="91"/>
      <c r="C51" s="91"/>
      <c r="D51" s="91"/>
      <c r="E51" s="126" t="s">
        <v>166</v>
      </c>
      <c r="F51" s="86"/>
      <c r="G51" s="86">
        <f>SUM(G55+G54+G53+G52+G56)</f>
        <v>5212</v>
      </c>
      <c r="H51" s="86">
        <f>SUM(H55+H54+H53+H52+H56)</f>
        <v>5212</v>
      </c>
    </row>
    <row r="52" spans="1:8" x14ac:dyDescent="0.25">
      <c r="A52" s="87" t="s">
        <v>75</v>
      </c>
      <c r="B52" s="125">
        <v>382534</v>
      </c>
      <c r="C52" s="125">
        <v>508572</v>
      </c>
      <c r="D52" s="125">
        <v>492108</v>
      </c>
      <c r="E52" s="127" t="s">
        <v>37</v>
      </c>
      <c r="F52" s="83"/>
      <c r="G52" s="83"/>
      <c r="H52" s="83">
        <f>'4. melléklet'!O21</f>
        <v>0</v>
      </c>
    </row>
    <row r="53" spans="1:8" x14ac:dyDescent="0.25">
      <c r="A53" s="87" t="s">
        <v>53</v>
      </c>
      <c r="B53" s="125"/>
      <c r="C53" s="128"/>
      <c r="D53" s="128"/>
      <c r="E53" s="103" t="s">
        <v>38</v>
      </c>
      <c r="F53" s="83"/>
      <c r="G53" s="83"/>
      <c r="H53" s="83">
        <f>'4. melléklet'!O22</f>
        <v>0</v>
      </c>
    </row>
    <row r="54" spans="1:8" ht="26.4" x14ac:dyDescent="0.25">
      <c r="A54" s="89" t="s">
        <v>88</v>
      </c>
      <c r="B54" s="85">
        <f>SUM(B55:B56)</f>
        <v>1065</v>
      </c>
      <c r="C54" s="85">
        <f>SUM(C55:C56)</f>
        <v>28300</v>
      </c>
      <c r="D54" s="85">
        <f>SUM(D55:D56)</f>
        <v>28153</v>
      </c>
      <c r="E54" s="103" t="s">
        <v>62</v>
      </c>
      <c r="F54" s="83"/>
      <c r="G54" s="83">
        <v>5212</v>
      </c>
      <c r="H54" s="83">
        <v>5212</v>
      </c>
    </row>
    <row r="55" spans="1:8" x14ac:dyDescent="0.25">
      <c r="A55" s="82" t="s">
        <v>112</v>
      </c>
      <c r="B55" s="91">
        <v>1065</v>
      </c>
      <c r="C55" s="91">
        <v>28300</v>
      </c>
      <c r="D55" s="91">
        <v>28153</v>
      </c>
      <c r="E55" s="103" t="s">
        <v>145</v>
      </c>
      <c r="F55" s="83"/>
      <c r="G55" s="83"/>
      <c r="H55" s="83">
        <f>SUM(H56:H58)</f>
        <v>0</v>
      </c>
    </row>
    <row r="56" spans="1:8" x14ac:dyDescent="0.25">
      <c r="A56" s="82" t="s">
        <v>230</v>
      </c>
      <c r="B56" s="91"/>
      <c r="C56" s="91">
        <v>0</v>
      </c>
      <c r="D56" s="91">
        <f>'3. melléklet'!M46</f>
        <v>0</v>
      </c>
      <c r="E56" s="129" t="s">
        <v>63</v>
      </c>
      <c r="F56" s="130"/>
      <c r="G56" s="83"/>
      <c r="H56" s="83">
        <f>'4. melléklet'!O25</f>
        <v>0</v>
      </c>
    </row>
    <row r="57" spans="1:8" x14ac:dyDescent="0.25">
      <c r="A57" s="89" t="s">
        <v>92</v>
      </c>
      <c r="B57" s="85">
        <f>SUM(B58:B59)</f>
        <v>120</v>
      </c>
      <c r="C57" s="85">
        <f>SUM(C58:C59)</f>
        <v>10706</v>
      </c>
      <c r="D57" s="85">
        <f>SUM(D58:D59)</f>
        <v>10265</v>
      </c>
      <c r="E57" s="129" t="s">
        <v>64</v>
      </c>
      <c r="F57" s="130"/>
      <c r="G57" s="83"/>
      <c r="H57" s="83">
        <f>'4. melléklet'!O26</f>
        <v>0</v>
      </c>
    </row>
    <row r="58" spans="1:8" x14ac:dyDescent="0.25">
      <c r="A58" s="82" t="s">
        <v>54</v>
      </c>
      <c r="B58" s="125">
        <v>0</v>
      </c>
      <c r="C58" s="125">
        <v>0</v>
      </c>
      <c r="D58" s="125">
        <v>0</v>
      </c>
      <c r="E58" s="129" t="s">
        <v>65</v>
      </c>
      <c r="F58" s="130"/>
      <c r="G58" s="83"/>
      <c r="H58" s="83">
        <f>'4. melléklet'!O27</f>
        <v>0</v>
      </c>
    </row>
    <row r="59" spans="1:8" x14ac:dyDescent="0.25">
      <c r="A59" s="82" t="s">
        <v>55</v>
      </c>
      <c r="B59" s="125">
        <v>120</v>
      </c>
      <c r="C59" s="125">
        <v>10706</v>
      </c>
      <c r="D59" s="125">
        <v>10265</v>
      </c>
      <c r="E59" s="129"/>
      <c r="F59" s="130"/>
      <c r="G59" s="83"/>
      <c r="H59" s="83"/>
    </row>
    <row r="60" spans="1:8" x14ac:dyDescent="0.25">
      <c r="A60" s="105" t="s">
        <v>167</v>
      </c>
      <c r="B60" s="86">
        <f>SUM(B61:B62)</f>
        <v>0</v>
      </c>
      <c r="C60" s="86">
        <f>SUM(C61:C62)</f>
        <v>0</v>
      </c>
      <c r="D60" s="86">
        <f>SUM(D61:D62)</f>
        <v>0</v>
      </c>
      <c r="E60" s="129"/>
      <c r="F60" s="131"/>
      <c r="G60" s="83"/>
      <c r="H60" s="83"/>
    </row>
    <row r="61" spans="1:8" x14ac:dyDescent="0.25">
      <c r="A61" s="99" t="s">
        <v>51</v>
      </c>
      <c r="B61" s="83"/>
      <c r="C61" s="83"/>
      <c r="D61" s="83"/>
      <c r="E61" s="129"/>
      <c r="F61" s="131"/>
      <c r="G61" s="83"/>
      <c r="H61" s="83"/>
    </row>
    <row r="62" spans="1:8" ht="13.8" thickBot="1" x14ac:dyDescent="0.3">
      <c r="A62" s="132" t="s">
        <v>52</v>
      </c>
      <c r="B62" s="133"/>
      <c r="C62" s="133"/>
      <c r="D62" s="133"/>
      <c r="E62" s="134"/>
      <c r="F62" s="135"/>
      <c r="G62" s="110"/>
      <c r="H62" s="110"/>
    </row>
    <row r="63" spans="1:8" ht="13.8" thickBot="1" x14ac:dyDescent="0.3">
      <c r="A63" s="136" t="s">
        <v>157</v>
      </c>
      <c r="B63" s="119">
        <f>SUM(B49+B54+B57+B60)</f>
        <v>383719</v>
      </c>
      <c r="C63" s="119">
        <f>SUM(C49+C54+C57+C60)</f>
        <v>547578</v>
      </c>
      <c r="D63" s="119">
        <f>SUM(D49+D54+D57+D60)</f>
        <v>530526</v>
      </c>
      <c r="E63" s="113" t="s">
        <v>158</v>
      </c>
      <c r="F63" s="115">
        <f>SUM(F49+F50+F51)</f>
        <v>479999</v>
      </c>
      <c r="G63" s="115">
        <f>SUM(G49+G50+G51)</f>
        <v>649077</v>
      </c>
      <c r="H63" s="115">
        <f>SUM(H49+H50+H51)</f>
        <v>414392</v>
      </c>
    </row>
    <row r="64" spans="1:8" ht="13.8" thickBot="1" x14ac:dyDescent="0.3">
      <c r="A64" s="136" t="s">
        <v>159</v>
      </c>
      <c r="B64" s="114">
        <f>B63-F63</f>
        <v>-96280</v>
      </c>
      <c r="C64" s="114">
        <f>C63-G63</f>
        <v>-101499</v>
      </c>
      <c r="D64" s="114">
        <f>D63-H63</f>
        <v>116134</v>
      </c>
      <c r="E64" s="113"/>
      <c r="F64" s="114"/>
      <c r="G64" s="117"/>
      <c r="H64" s="117"/>
    </row>
    <row r="65" spans="1:8" x14ac:dyDescent="0.25">
      <c r="A65" s="77" t="s">
        <v>43</v>
      </c>
      <c r="B65" s="80">
        <v>96280</v>
      </c>
      <c r="C65" s="80">
        <v>101499</v>
      </c>
      <c r="D65" s="80">
        <f>SUM(D66)</f>
        <v>244222</v>
      </c>
      <c r="E65" s="116" t="s">
        <v>385</v>
      </c>
      <c r="F65" s="361"/>
      <c r="G65" s="88"/>
      <c r="H65" s="88"/>
    </row>
    <row r="66" spans="1:8" x14ac:dyDescent="0.25">
      <c r="A66" s="82" t="s">
        <v>149</v>
      </c>
      <c r="B66" s="91">
        <v>96280</v>
      </c>
      <c r="C66" s="91">
        <v>101499</v>
      </c>
      <c r="D66" s="91">
        <v>244222</v>
      </c>
      <c r="E66" s="118" t="s">
        <v>170</v>
      </c>
      <c r="F66" s="86"/>
      <c r="G66" s="86"/>
      <c r="H66" s="86">
        <f>'4. melléklet'!O29</f>
        <v>0</v>
      </c>
    </row>
    <row r="67" spans="1:8" x14ac:dyDescent="0.25">
      <c r="A67" s="89" t="s">
        <v>45</v>
      </c>
      <c r="B67" s="85">
        <f>SUM(B68:B69)</f>
        <v>0</v>
      </c>
      <c r="C67" s="85">
        <f>SUM(C68:C69)</f>
        <v>0</v>
      </c>
      <c r="D67" s="85">
        <f>SUM(D68:D69)</f>
        <v>49780</v>
      </c>
      <c r="E67" s="118"/>
      <c r="F67" s="86"/>
      <c r="G67" s="83"/>
      <c r="H67" s="83"/>
    </row>
    <row r="68" spans="1:8" x14ac:dyDescent="0.25">
      <c r="A68" s="82" t="s">
        <v>604</v>
      </c>
      <c r="B68" s="91"/>
      <c r="C68" s="91"/>
      <c r="D68" s="91">
        <v>49780</v>
      </c>
      <c r="E68" s="118" t="s">
        <v>207</v>
      </c>
      <c r="F68" s="86"/>
      <c r="G68" s="86"/>
      <c r="H68" s="86">
        <f>'4. melléklet'!O30</f>
        <v>0</v>
      </c>
    </row>
    <row r="69" spans="1:8" ht="13.8" thickBot="1" x14ac:dyDescent="0.3">
      <c r="A69" s="362" t="s">
        <v>373</v>
      </c>
      <c r="B69" s="363"/>
      <c r="C69" s="363"/>
      <c r="D69" s="363"/>
      <c r="E69" s="364"/>
      <c r="F69" s="365"/>
      <c r="G69" s="110"/>
      <c r="H69" s="110"/>
    </row>
    <row r="70" spans="1:8" ht="30" customHeight="1" thickBot="1" x14ac:dyDescent="0.3">
      <c r="A70" s="113" t="s">
        <v>161</v>
      </c>
      <c r="B70" s="114">
        <f>SUM(B67,B65)</f>
        <v>96280</v>
      </c>
      <c r="C70" s="114">
        <f>SUM(C67,C65)</f>
        <v>101499</v>
      </c>
      <c r="D70" s="114">
        <f>SUM(D67,D65)</f>
        <v>294002</v>
      </c>
      <c r="E70" s="113" t="s">
        <v>162</v>
      </c>
      <c r="F70" s="114">
        <f>SUM(F66:F68)</f>
        <v>0</v>
      </c>
      <c r="G70" s="114">
        <f>SUM(G65:G68)</f>
        <v>0</v>
      </c>
      <c r="H70" s="114"/>
    </row>
    <row r="71" spans="1:8" ht="13.8" thickBot="1" x14ac:dyDescent="0.3">
      <c r="A71" s="111" t="s">
        <v>163</v>
      </c>
      <c r="B71" s="137">
        <f>SUM(B63+B70)</f>
        <v>479999</v>
      </c>
      <c r="C71" s="137">
        <f>SUM(C63+C70)</f>
        <v>649077</v>
      </c>
      <c r="D71" s="137">
        <f>SUM(D63+D70)</f>
        <v>824528</v>
      </c>
      <c r="E71" s="111" t="s">
        <v>163</v>
      </c>
      <c r="F71" s="112">
        <f>SUM(F63+F70)</f>
        <v>479999</v>
      </c>
      <c r="G71" s="112">
        <f>SUM(G63+G70)</f>
        <v>649077</v>
      </c>
      <c r="H71" s="112">
        <f>SUM(H63+H70)</f>
        <v>414392</v>
      </c>
    </row>
    <row r="72" spans="1:8" x14ac:dyDescent="0.25">
      <c r="A72" s="138"/>
      <c r="B72" s="139"/>
      <c r="C72" s="139"/>
      <c r="D72" s="139"/>
      <c r="E72" s="138"/>
      <c r="F72" s="139"/>
    </row>
    <row r="73" spans="1:8" x14ac:dyDescent="0.25">
      <c r="A73" s="140" t="s">
        <v>168</v>
      </c>
      <c r="B73" s="141">
        <f>SUM(B43,B71)</f>
        <v>1133072</v>
      </c>
      <c r="C73" s="141">
        <f>SUM(C43,C71)</f>
        <v>1523113</v>
      </c>
      <c r="D73" s="141">
        <f>SUM(D43,D71)</f>
        <v>1493922</v>
      </c>
      <c r="E73" s="140" t="s">
        <v>169</v>
      </c>
      <c r="F73" s="141">
        <f>SUM(F43,F71)</f>
        <v>1133072</v>
      </c>
      <c r="G73" s="141">
        <f>SUM(G43,G71)</f>
        <v>1523113</v>
      </c>
      <c r="H73" s="141">
        <f>SUM(H43,H71)</f>
        <v>1083796</v>
      </c>
    </row>
  </sheetData>
  <sheetProtection selectLockedCells="1" selectUnlockedCells="1"/>
  <mergeCells count="6">
    <mergeCell ref="A1:H1"/>
    <mergeCell ref="A45:H45"/>
    <mergeCell ref="A3:D3"/>
    <mergeCell ref="A47:D47"/>
    <mergeCell ref="E3:H3"/>
    <mergeCell ref="E47:H47"/>
  </mergeCells>
  <phoneticPr fontId="18" type="noConversion"/>
  <printOptions horizontalCentered="1"/>
  <pageMargins left="0.35433070866141736" right="0.35433070866141736" top="0.78740157480314965" bottom="0.62992125984251968" header="0.51181102362204722" footer="0.51181102362204722"/>
  <pageSetup paperSize="9" scale="49" firstPageNumber="0" orientation="landscape" r:id="rId1"/>
  <headerFooter alignWithMargins="0">
    <oddHeader xml:space="preserve">&amp;L2. melléklet a  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9693-663E-412D-BAF4-BE8C0E93C09A}">
  <dimension ref="A1:E120"/>
  <sheetViews>
    <sheetView tabSelected="1" workbookViewId="0">
      <selection activeCell="G9" sqref="G9"/>
    </sheetView>
  </sheetViews>
  <sheetFormatPr defaultRowHeight="13.2" x14ac:dyDescent="0.25"/>
  <cols>
    <col min="1" max="1" width="30" customWidth="1"/>
    <col min="2" max="2" width="5" customWidth="1"/>
    <col min="3" max="114" width="13" customWidth="1"/>
  </cols>
  <sheetData>
    <row r="1" spans="1:5" ht="14.4" x14ac:dyDescent="0.3">
      <c r="A1" s="985" t="s">
        <v>593</v>
      </c>
      <c r="B1" s="986"/>
      <c r="C1" s="986"/>
      <c r="D1" s="986"/>
      <c r="E1" s="986"/>
    </row>
    <row r="2" spans="1:5" ht="15.6" x14ac:dyDescent="0.3">
      <c r="A2" s="981"/>
      <c r="B2" s="982"/>
      <c r="C2" s="982"/>
      <c r="D2" s="982"/>
      <c r="E2" s="982"/>
    </row>
    <row r="3" spans="1:5" ht="15.6" x14ac:dyDescent="0.3">
      <c r="A3" s="981"/>
      <c r="B3" s="982"/>
      <c r="C3" s="982"/>
      <c r="D3" s="982"/>
      <c r="E3" s="982"/>
    </row>
    <row r="4" spans="1:5" ht="9.75" customHeight="1" x14ac:dyDescent="0.25"/>
    <row r="5" spans="1:5" ht="20.25" customHeight="1" x14ac:dyDescent="0.35">
      <c r="A5" s="987" t="s">
        <v>662</v>
      </c>
      <c r="B5" s="988"/>
      <c r="C5" s="988"/>
      <c r="D5" s="988"/>
      <c r="E5" s="988"/>
    </row>
    <row r="6" spans="1:5" ht="13.8" thickBot="1" x14ac:dyDescent="0.3">
      <c r="A6" s="40"/>
      <c r="B6" s="40"/>
      <c r="C6" s="40"/>
      <c r="D6" s="40"/>
      <c r="E6" s="40"/>
    </row>
    <row r="7" spans="1:5" ht="26.4" thickBot="1" x14ac:dyDescent="0.3">
      <c r="A7" s="647" t="s">
        <v>101</v>
      </c>
      <c r="B7" s="648" t="s">
        <v>420</v>
      </c>
      <c r="C7" s="648" t="s">
        <v>421</v>
      </c>
      <c r="D7" s="648" t="s">
        <v>422</v>
      </c>
      <c r="E7" s="649" t="s">
        <v>423</v>
      </c>
    </row>
    <row r="8" spans="1:5" x14ac:dyDescent="0.25">
      <c r="A8" s="674">
        <v>1</v>
      </c>
      <c r="B8" s="675">
        <v>2</v>
      </c>
      <c r="C8" s="675">
        <v>3</v>
      </c>
      <c r="D8" s="675">
        <v>4</v>
      </c>
      <c r="E8" s="676">
        <v>5</v>
      </c>
    </row>
    <row r="9" spans="1:5" x14ac:dyDescent="0.25">
      <c r="A9" s="653" t="s">
        <v>424</v>
      </c>
      <c r="B9" s="667" t="s">
        <v>425</v>
      </c>
      <c r="C9" s="667" t="s">
        <v>425</v>
      </c>
      <c r="D9" s="667" t="s">
        <v>425</v>
      </c>
      <c r="E9" s="669" t="s">
        <v>425</v>
      </c>
    </row>
    <row r="10" spans="1:5" ht="38.4" x14ac:dyDescent="0.25">
      <c r="A10" s="656" t="s">
        <v>426</v>
      </c>
      <c r="B10" s="665" t="s">
        <v>427</v>
      </c>
      <c r="C10" s="668">
        <v>598147</v>
      </c>
      <c r="D10" s="668">
        <v>451307</v>
      </c>
      <c r="E10" s="670">
        <v>75</v>
      </c>
    </row>
    <row r="11" spans="1:5" x14ac:dyDescent="0.25">
      <c r="A11" s="656" t="s">
        <v>428</v>
      </c>
      <c r="B11" s="665" t="s">
        <v>429</v>
      </c>
      <c r="C11" s="668">
        <v>0</v>
      </c>
      <c r="D11" s="668">
        <v>0</v>
      </c>
      <c r="E11" s="670">
        <v>0</v>
      </c>
    </row>
    <row r="12" spans="1:5" ht="25.8" x14ac:dyDescent="0.25">
      <c r="A12" s="656" t="s">
        <v>430</v>
      </c>
      <c r="B12" s="665" t="s">
        <v>431</v>
      </c>
      <c r="C12" s="668">
        <v>0</v>
      </c>
      <c r="D12" s="668">
        <v>0</v>
      </c>
      <c r="E12" s="670">
        <v>0</v>
      </c>
    </row>
    <row r="13" spans="1:5" ht="25.8" x14ac:dyDescent="0.25">
      <c r="A13" s="656" t="s">
        <v>432</v>
      </c>
      <c r="B13" s="665" t="s">
        <v>433</v>
      </c>
      <c r="C13" s="668">
        <v>0</v>
      </c>
      <c r="D13" s="668">
        <v>0</v>
      </c>
      <c r="E13" s="670">
        <v>0</v>
      </c>
    </row>
    <row r="14" spans="1:5" ht="38.4" x14ac:dyDescent="0.25">
      <c r="A14" s="656" t="s">
        <v>434</v>
      </c>
      <c r="B14" s="665" t="s">
        <v>435</v>
      </c>
      <c r="C14" s="668">
        <v>0</v>
      </c>
      <c r="D14" s="668">
        <v>0</v>
      </c>
      <c r="E14" s="670">
        <v>0</v>
      </c>
    </row>
    <row r="15" spans="1:5" ht="25.8" x14ac:dyDescent="0.25">
      <c r="A15" s="656" t="s">
        <v>436</v>
      </c>
      <c r="B15" s="665" t="s">
        <v>437</v>
      </c>
      <c r="C15" s="668">
        <v>0</v>
      </c>
      <c r="D15" s="668">
        <v>0</v>
      </c>
      <c r="E15" s="670">
        <v>0</v>
      </c>
    </row>
    <row r="16" spans="1:5" ht="25.8" x14ac:dyDescent="0.25">
      <c r="A16" s="656" t="s">
        <v>438</v>
      </c>
      <c r="B16" s="665" t="s">
        <v>439</v>
      </c>
      <c r="C16" s="668">
        <v>0</v>
      </c>
      <c r="D16" s="668">
        <v>0</v>
      </c>
      <c r="E16" s="670">
        <v>0</v>
      </c>
    </row>
    <row r="17" spans="1:5" ht="25.8" x14ac:dyDescent="0.25">
      <c r="A17" s="656" t="s">
        <v>440</v>
      </c>
      <c r="B17" s="665" t="s">
        <v>441</v>
      </c>
      <c r="C17" s="668">
        <v>0</v>
      </c>
      <c r="D17" s="668">
        <v>0</v>
      </c>
      <c r="E17" s="670">
        <v>0</v>
      </c>
    </row>
    <row r="18" spans="1:5" ht="25.8" x14ac:dyDescent="0.25">
      <c r="A18" s="656" t="s">
        <v>432</v>
      </c>
      <c r="B18" s="665" t="s">
        <v>442</v>
      </c>
      <c r="C18" s="668">
        <v>0</v>
      </c>
      <c r="D18" s="668">
        <v>0</v>
      </c>
      <c r="E18" s="670">
        <v>0</v>
      </c>
    </row>
    <row r="19" spans="1:5" ht="38.4" x14ac:dyDescent="0.25">
      <c r="A19" s="656" t="s">
        <v>434</v>
      </c>
      <c r="B19" s="665" t="s">
        <v>443</v>
      </c>
      <c r="C19" s="668">
        <v>0</v>
      </c>
      <c r="D19" s="668">
        <v>0</v>
      </c>
      <c r="E19" s="670">
        <v>0</v>
      </c>
    </row>
    <row r="20" spans="1:5" ht="25.8" x14ac:dyDescent="0.25">
      <c r="A20" s="656" t="s">
        <v>436</v>
      </c>
      <c r="B20" s="665" t="s">
        <v>444</v>
      </c>
      <c r="C20" s="668">
        <v>0</v>
      </c>
      <c r="D20" s="668">
        <v>0</v>
      </c>
      <c r="E20" s="670">
        <v>0</v>
      </c>
    </row>
    <row r="21" spans="1:5" ht="25.8" x14ac:dyDescent="0.25">
      <c r="A21" s="656" t="s">
        <v>438</v>
      </c>
      <c r="B21" s="665" t="s">
        <v>445</v>
      </c>
      <c r="C21" s="668">
        <v>0</v>
      </c>
      <c r="D21" s="668">
        <v>0</v>
      </c>
      <c r="E21" s="670">
        <v>0</v>
      </c>
    </row>
    <row r="22" spans="1:5" ht="25.8" x14ac:dyDescent="0.25">
      <c r="A22" s="656" t="s">
        <v>446</v>
      </c>
      <c r="B22" s="665" t="s">
        <v>447</v>
      </c>
      <c r="C22" s="668">
        <v>0</v>
      </c>
      <c r="D22" s="668">
        <v>0</v>
      </c>
      <c r="E22" s="670">
        <v>0</v>
      </c>
    </row>
    <row r="23" spans="1:5" ht="25.8" x14ac:dyDescent="0.25">
      <c r="A23" s="656" t="s">
        <v>432</v>
      </c>
      <c r="B23" s="665" t="s">
        <v>448</v>
      </c>
      <c r="C23" s="668">
        <v>0</v>
      </c>
      <c r="D23" s="668">
        <v>0</v>
      </c>
      <c r="E23" s="670">
        <v>0</v>
      </c>
    </row>
    <row r="24" spans="1:5" ht="38.4" x14ac:dyDescent="0.25">
      <c r="A24" s="656" t="s">
        <v>434</v>
      </c>
      <c r="B24" s="665" t="s">
        <v>449</v>
      </c>
      <c r="C24" s="668">
        <v>0</v>
      </c>
      <c r="D24" s="668">
        <v>0</v>
      </c>
      <c r="E24" s="670">
        <v>0</v>
      </c>
    </row>
    <row r="25" spans="1:5" ht="25.8" x14ac:dyDescent="0.25">
      <c r="A25" s="656" t="s">
        <v>436</v>
      </c>
      <c r="B25" s="665" t="s">
        <v>450</v>
      </c>
      <c r="C25" s="668">
        <v>0</v>
      </c>
      <c r="D25" s="668">
        <v>0</v>
      </c>
      <c r="E25" s="670">
        <v>0</v>
      </c>
    </row>
    <row r="26" spans="1:5" ht="25.8" x14ac:dyDescent="0.25">
      <c r="A26" s="656" t="s">
        <v>438</v>
      </c>
      <c r="B26" s="665" t="s">
        <v>451</v>
      </c>
      <c r="C26" s="668">
        <v>0</v>
      </c>
      <c r="D26" s="668">
        <v>0</v>
      </c>
      <c r="E26" s="670">
        <v>0</v>
      </c>
    </row>
    <row r="27" spans="1:5" x14ac:dyDescent="0.25">
      <c r="A27" s="656" t="s">
        <v>452</v>
      </c>
      <c r="B27" s="665" t="s">
        <v>453</v>
      </c>
      <c r="C27" s="668">
        <v>598147</v>
      </c>
      <c r="D27" s="668">
        <v>451307</v>
      </c>
      <c r="E27" s="670">
        <v>75</v>
      </c>
    </row>
    <row r="28" spans="1:5" ht="25.8" x14ac:dyDescent="0.25">
      <c r="A28" s="656" t="s">
        <v>454</v>
      </c>
      <c r="B28" s="665" t="s">
        <v>455</v>
      </c>
      <c r="C28" s="668">
        <v>380607</v>
      </c>
      <c r="D28" s="668">
        <v>368811</v>
      </c>
      <c r="E28" s="670">
        <v>96</v>
      </c>
    </row>
    <row r="29" spans="1:5" ht="38.4" x14ac:dyDescent="0.25">
      <c r="A29" s="656" t="s">
        <v>432</v>
      </c>
      <c r="B29" s="665" t="s">
        <v>456</v>
      </c>
      <c r="C29" s="668">
        <v>0</v>
      </c>
      <c r="D29" s="668">
        <v>0</v>
      </c>
      <c r="E29" s="670">
        <v>0</v>
      </c>
    </row>
    <row r="30" spans="1:5" ht="38.4" x14ac:dyDescent="0.25">
      <c r="A30" s="656" t="s">
        <v>434</v>
      </c>
      <c r="B30" s="665" t="s">
        <v>457</v>
      </c>
      <c r="C30" s="668">
        <v>0</v>
      </c>
      <c r="D30" s="668">
        <v>0</v>
      </c>
      <c r="E30" s="670">
        <v>0</v>
      </c>
    </row>
    <row r="31" spans="1:5" ht="38.4" x14ac:dyDescent="0.25">
      <c r="A31" s="656" t="s">
        <v>436</v>
      </c>
      <c r="B31" s="665" t="s">
        <v>458</v>
      </c>
      <c r="C31" s="668">
        <v>380607</v>
      </c>
      <c r="D31" s="668">
        <v>368811</v>
      </c>
      <c r="E31" s="670">
        <v>96</v>
      </c>
    </row>
    <row r="32" spans="1:5" ht="38.4" x14ac:dyDescent="0.25">
      <c r="A32" s="656" t="s">
        <v>438</v>
      </c>
      <c r="B32" s="665" t="s">
        <v>459</v>
      </c>
      <c r="C32" s="668">
        <v>0</v>
      </c>
      <c r="D32" s="668">
        <v>0</v>
      </c>
      <c r="E32" s="670">
        <v>0</v>
      </c>
    </row>
    <row r="33" spans="1:5" ht="25.8" x14ac:dyDescent="0.25">
      <c r="A33" s="656" t="s">
        <v>460</v>
      </c>
      <c r="B33" s="665" t="s">
        <v>461</v>
      </c>
      <c r="C33" s="668">
        <v>217540</v>
      </c>
      <c r="D33" s="668">
        <v>82496</v>
      </c>
      <c r="E33" s="670">
        <v>37</v>
      </c>
    </row>
    <row r="34" spans="1:5" ht="38.4" x14ac:dyDescent="0.25">
      <c r="A34" s="656" t="s">
        <v>432</v>
      </c>
      <c r="B34" s="665" t="s">
        <v>462</v>
      </c>
      <c r="C34" s="668">
        <v>0</v>
      </c>
      <c r="D34" s="668">
        <v>0</v>
      </c>
      <c r="E34" s="670">
        <v>0</v>
      </c>
    </row>
    <row r="35" spans="1:5" ht="38.4" x14ac:dyDescent="0.25">
      <c r="A35" s="656" t="s">
        <v>434</v>
      </c>
      <c r="B35" s="665" t="s">
        <v>463</v>
      </c>
      <c r="C35" s="668">
        <v>0</v>
      </c>
      <c r="D35" s="668">
        <v>0</v>
      </c>
      <c r="E35" s="670">
        <v>0</v>
      </c>
    </row>
    <row r="36" spans="1:5" ht="38.4" x14ac:dyDescent="0.25">
      <c r="A36" s="656" t="s">
        <v>436</v>
      </c>
      <c r="B36" s="665" t="s">
        <v>464</v>
      </c>
      <c r="C36" s="668">
        <v>0</v>
      </c>
      <c r="D36" s="668">
        <v>0</v>
      </c>
      <c r="E36" s="670">
        <v>0</v>
      </c>
    </row>
    <row r="37" spans="1:5" ht="38.4" x14ac:dyDescent="0.25">
      <c r="A37" s="656" t="s">
        <v>438</v>
      </c>
      <c r="B37" s="665" t="s">
        <v>465</v>
      </c>
      <c r="C37" s="668">
        <v>217540</v>
      </c>
      <c r="D37" s="668">
        <v>82496</v>
      </c>
      <c r="E37" s="670">
        <v>37</v>
      </c>
    </row>
    <row r="38" spans="1:5" ht="25.8" x14ac:dyDescent="0.25">
      <c r="A38" s="656" t="s">
        <v>466</v>
      </c>
      <c r="B38" s="665" t="s">
        <v>467</v>
      </c>
      <c r="C38" s="668">
        <v>0</v>
      </c>
      <c r="D38" s="668">
        <v>0</v>
      </c>
      <c r="E38" s="670">
        <v>0</v>
      </c>
    </row>
    <row r="39" spans="1:5" ht="38.4" x14ac:dyDescent="0.25">
      <c r="A39" s="656" t="s">
        <v>432</v>
      </c>
      <c r="B39" s="665" t="s">
        <v>468</v>
      </c>
      <c r="C39" s="668">
        <v>0</v>
      </c>
      <c r="D39" s="668">
        <v>0</v>
      </c>
      <c r="E39" s="670">
        <v>0</v>
      </c>
    </row>
    <row r="40" spans="1:5" ht="38.4" x14ac:dyDescent="0.25">
      <c r="A40" s="656" t="s">
        <v>434</v>
      </c>
      <c r="B40" s="665" t="s">
        <v>469</v>
      </c>
      <c r="C40" s="668">
        <v>0</v>
      </c>
      <c r="D40" s="668">
        <v>0</v>
      </c>
      <c r="E40" s="670">
        <v>0</v>
      </c>
    </row>
    <row r="41" spans="1:5" ht="38.4" x14ac:dyDescent="0.25">
      <c r="A41" s="656" t="s">
        <v>436</v>
      </c>
      <c r="B41" s="665" t="s">
        <v>470</v>
      </c>
      <c r="C41" s="668">
        <v>0</v>
      </c>
      <c r="D41" s="668">
        <v>0</v>
      </c>
      <c r="E41" s="670">
        <v>0</v>
      </c>
    </row>
    <row r="42" spans="1:5" ht="38.4" x14ac:dyDescent="0.25">
      <c r="A42" s="656" t="s">
        <v>438</v>
      </c>
      <c r="B42" s="665" t="s">
        <v>471</v>
      </c>
      <c r="C42" s="668">
        <v>0</v>
      </c>
      <c r="D42" s="668">
        <v>0</v>
      </c>
      <c r="E42" s="670">
        <v>0</v>
      </c>
    </row>
    <row r="43" spans="1:5" ht="25.8" x14ac:dyDescent="0.25">
      <c r="A43" s="656" t="s">
        <v>472</v>
      </c>
      <c r="B43" s="665" t="s">
        <v>473</v>
      </c>
      <c r="C43" s="668">
        <v>0</v>
      </c>
      <c r="D43" s="668">
        <v>0</v>
      </c>
      <c r="E43" s="670">
        <v>0</v>
      </c>
    </row>
    <row r="44" spans="1:5" ht="38.4" x14ac:dyDescent="0.25">
      <c r="A44" s="656" t="s">
        <v>432</v>
      </c>
      <c r="B44" s="665" t="s">
        <v>474</v>
      </c>
      <c r="C44" s="668">
        <v>0</v>
      </c>
      <c r="D44" s="668">
        <v>0</v>
      </c>
      <c r="E44" s="670">
        <v>0</v>
      </c>
    </row>
    <row r="45" spans="1:5" ht="38.4" x14ac:dyDescent="0.25">
      <c r="A45" s="656" t="s">
        <v>434</v>
      </c>
      <c r="B45" s="665" t="s">
        <v>475</v>
      </c>
      <c r="C45" s="668">
        <v>0</v>
      </c>
      <c r="D45" s="668">
        <v>0</v>
      </c>
      <c r="E45" s="670">
        <v>0</v>
      </c>
    </row>
    <row r="46" spans="1:5" ht="38.4" x14ac:dyDescent="0.25">
      <c r="A46" s="656" t="s">
        <v>436</v>
      </c>
      <c r="B46" s="665" t="s">
        <v>476</v>
      </c>
      <c r="C46" s="668">
        <v>0</v>
      </c>
      <c r="D46" s="668">
        <v>0</v>
      </c>
      <c r="E46" s="670">
        <v>0</v>
      </c>
    </row>
    <row r="47" spans="1:5" ht="38.4" x14ac:dyDescent="0.25">
      <c r="A47" s="656" t="s">
        <v>438</v>
      </c>
      <c r="B47" s="665" t="s">
        <v>477</v>
      </c>
      <c r="C47" s="668">
        <v>0</v>
      </c>
      <c r="D47" s="668">
        <v>0</v>
      </c>
      <c r="E47" s="670">
        <v>0</v>
      </c>
    </row>
    <row r="48" spans="1:5" ht="25.8" x14ac:dyDescent="0.25">
      <c r="A48" s="656" t="s">
        <v>478</v>
      </c>
      <c r="B48" s="665" t="s">
        <v>479</v>
      </c>
      <c r="C48" s="668">
        <v>0</v>
      </c>
      <c r="D48" s="668">
        <v>0</v>
      </c>
      <c r="E48" s="670">
        <v>0</v>
      </c>
    </row>
    <row r="49" spans="1:5" ht="38.4" x14ac:dyDescent="0.25">
      <c r="A49" s="656" t="s">
        <v>432</v>
      </c>
      <c r="B49" s="665" t="s">
        <v>480</v>
      </c>
      <c r="C49" s="668">
        <v>0</v>
      </c>
      <c r="D49" s="668">
        <v>0</v>
      </c>
      <c r="E49" s="670">
        <v>0</v>
      </c>
    </row>
    <row r="50" spans="1:5" ht="38.4" x14ac:dyDescent="0.25">
      <c r="A50" s="656" t="s">
        <v>434</v>
      </c>
      <c r="B50" s="665" t="s">
        <v>481</v>
      </c>
      <c r="C50" s="668">
        <v>0</v>
      </c>
      <c r="D50" s="668">
        <v>0</v>
      </c>
      <c r="E50" s="670">
        <v>0</v>
      </c>
    </row>
    <row r="51" spans="1:5" ht="38.4" x14ac:dyDescent="0.25">
      <c r="A51" s="656" t="s">
        <v>436</v>
      </c>
      <c r="B51" s="665" t="s">
        <v>482</v>
      </c>
      <c r="C51" s="668">
        <v>0</v>
      </c>
      <c r="D51" s="668">
        <v>0</v>
      </c>
      <c r="E51" s="670">
        <v>0</v>
      </c>
    </row>
    <row r="52" spans="1:5" ht="38.4" x14ac:dyDescent="0.25">
      <c r="A52" s="656" t="s">
        <v>438</v>
      </c>
      <c r="B52" s="665" t="s">
        <v>483</v>
      </c>
      <c r="C52" s="668">
        <v>0</v>
      </c>
      <c r="D52" s="668">
        <v>0</v>
      </c>
      <c r="E52" s="670">
        <v>0</v>
      </c>
    </row>
    <row r="53" spans="1:5" ht="25.8" x14ac:dyDescent="0.25">
      <c r="A53" s="656" t="s">
        <v>484</v>
      </c>
      <c r="B53" s="665" t="s">
        <v>485</v>
      </c>
      <c r="C53" s="668">
        <v>0</v>
      </c>
      <c r="D53" s="668">
        <v>0</v>
      </c>
      <c r="E53" s="670">
        <v>0</v>
      </c>
    </row>
    <row r="54" spans="1:5" ht="25.8" x14ac:dyDescent="0.25">
      <c r="A54" s="656" t="s">
        <v>486</v>
      </c>
      <c r="B54" s="665" t="s">
        <v>487</v>
      </c>
      <c r="C54" s="668">
        <v>0</v>
      </c>
      <c r="D54" s="668">
        <v>0</v>
      </c>
      <c r="E54" s="670">
        <v>0</v>
      </c>
    </row>
    <row r="55" spans="1:5" ht="38.4" x14ac:dyDescent="0.25">
      <c r="A55" s="656" t="s">
        <v>432</v>
      </c>
      <c r="B55" s="666" t="s">
        <v>488</v>
      </c>
      <c r="C55" s="668">
        <v>0</v>
      </c>
      <c r="D55" s="668">
        <v>0</v>
      </c>
      <c r="E55" s="670">
        <v>0</v>
      </c>
    </row>
    <row r="56" spans="1:5" ht="38.4" x14ac:dyDescent="0.25">
      <c r="A56" s="656" t="s">
        <v>434</v>
      </c>
      <c r="B56" s="666" t="s">
        <v>489</v>
      </c>
      <c r="C56" s="668">
        <v>0</v>
      </c>
      <c r="D56" s="668">
        <v>0</v>
      </c>
      <c r="E56" s="670">
        <v>0</v>
      </c>
    </row>
    <row r="57" spans="1:5" ht="38.4" x14ac:dyDescent="0.25">
      <c r="A57" s="656" t="s">
        <v>436</v>
      </c>
      <c r="B57" s="666" t="s">
        <v>490</v>
      </c>
      <c r="C57" s="668">
        <v>0</v>
      </c>
      <c r="D57" s="668">
        <v>0</v>
      </c>
      <c r="E57" s="670">
        <v>0</v>
      </c>
    </row>
    <row r="58" spans="1:5" ht="38.4" x14ac:dyDescent="0.25">
      <c r="A58" s="656" t="s">
        <v>438</v>
      </c>
      <c r="B58" s="666" t="s">
        <v>491</v>
      </c>
      <c r="C58" s="668">
        <v>0</v>
      </c>
      <c r="D58" s="668">
        <v>0</v>
      </c>
      <c r="E58" s="670">
        <v>0</v>
      </c>
    </row>
    <row r="59" spans="1:5" ht="25.8" x14ac:dyDescent="0.25">
      <c r="A59" s="656" t="s">
        <v>492</v>
      </c>
      <c r="B59" s="665" t="s">
        <v>493</v>
      </c>
      <c r="C59" s="668">
        <v>0</v>
      </c>
      <c r="D59" s="668">
        <v>0</v>
      </c>
      <c r="E59" s="670">
        <v>0</v>
      </c>
    </row>
    <row r="60" spans="1:5" ht="38.4" x14ac:dyDescent="0.25">
      <c r="A60" s="656" t="s">
        <v>432</v>
      </c>
      <c r="B60" s="666" t="s">
        <v>494</v>
      </c>
      <c r="C60" s="668">
        <v>0</v>
      </c>
      <c r="D60" s="668">
        <v>0</v>
      </c>
      <c r="E60" s="670">
        <v>0</v>
      </c>
    </row>
    <row r="61" spans="1:5" ht="38.4" x14ac:dyDescent="0.25">
      <c r="A61" s="656" t="s">
        <v>434</v>
      </c>
      <c r="B61" s="666" t="s">
        <v>495</v>
      </c>
      <c r="C61" s="668">
        <v>0</v>
      </c>
      <c r="D61" s="668">
        <v>0</v>
      </c>
      <c r="E61" s="670">
        <v>0</v>
      </c>
    </row>
    <row r="62" spans="1:5" ht="38.4" x14ac:dyDescent="0.25">
      <c r="A62" s="656" t="s">
        <v>436</v>
      </c>
      <c r="B62" s="666" t="s">
        <v>496</v>
      </c>
      <c r="C62" s="668">
        <v>0</v>
      </c>
      <c r="D62" s="668">
        <v>0</v>
      </c>
      <c r="E62" s="670">
        <v>0</v>
      </c>
    </row>
    <row r="63" spans="1:5" ht="38.4" x14ac:dyDescent="0.25">
      <c r="A63" s="656" t="s">
        <v>438</v>
      </c>
      <c r="B63" s="666" t="s">
        <v>497</v>
      </c>
      <c r="C63" s="668">
        <v>0</v>
      </c>
      <c r="D63" s="668">
        <v>0</v>
      </c>
      <c r="E63" s="670">
        <v>0</v>
      </c>
    </row>
    <row r="64" spans="1:5" ht="25.8" x14ac:dyDescent="0.25">
      <c r="A64" s="656" t="s">
        <v>498</v>
      </c>
      <c r="B64" s="665" t="s">
        <v>499</v>
      </c>
      <c r="C64" s="668">
        <v>0</v>
      </c>
      <c r="D64" s="668">
        <v>0</v>
      </c>
      <c r="E64" s="670">
        <v>0</v>
      </c>
    </row>
    <row r="65" spans="1:5" ht="38.4" x14ac:dyDescent="0.25">
      <c r="A65" s="656" t="s">
        <v>432</v>
      </c>
      <c r="B65" s="666" t="s">
        <v>500</v>
      </c>
      <c r="C65" s="668">
        <v>0</v>
      </c>
      <c r="D65" s="668">
        <v>0</v>
      </c>
      <c r="E65" s="670">
        <v>0</v>
      </c>
    </row>
    <row r="66" spans="1:5" ht="38.4" x14ac:dyDescent="0.25">
      <c r="A66" s="656" t="s">
        <v>434</v>
      </c>
      <c r="B66" s="666" t="s">
        <v>501</v>
      </c>
      <c r="C66" s="668">
        <v>0</v>
      </c>
      <c r="D66" s="668">
        <v>0</v>
      </c>
      <c r="E66" s="670">
        <v>0</v>
      </c>
    </row>
    <row r="67" spans="1:5" ht="38.4" x14ac:dyDescent="0.25">
      <c r="A67" s="656" t="s">
        <v>436</v>
      </c>
      <c r="B67" s="666" t="s">
        <v>502</v>
      </c>
      <c r="C67" s="668">
        <v>0</v>
      </c>
      <c r="D67" s="668">
        <v>0</v>
      </c>
      <c r="E67" s="670">
        <v>0</v>
      </c>
    </row>
    <row r="68" spans="1:5" ht="38.4" x14ac:dyDescent="0.25">
      <c r="A68" s="656" t="s">
        <v>438</v>
      </c>
      <c r="B68" s="666" t="s">
        <v>503</v>
      </c>
      <c r="C68" s="668">
        <v>0</v>
      </c>
      <c r="D68" s="668">
        <v>0</v>
      </c>
      <c r="E68" s="670">
        <v>0</v>
      </c>
    </row>
    <row r="69" spans="1:5" ht="38.4" x14ac:dyDescent="0.25">
      <c r="A69" s="656" t="s">
        <v>504</v>
      </c>
      <c r="B69" s="665" t="s">
        <v>505</v>
      </c>
      <c r="C69" s="668">
        <v>0</v>
      </c>
      <c r="D69" s="668">
        <v>0</v>
      </c>
      <c r="E69" s="670">
        <v>0</v>
      </c>
    </row>
    <row r="70" spans="1:5" ht="38.4" x14ac:dyDescent="0.25">
      <c r="A70" s="656" t="s">
        <v>506</v>
      </c>
      <c r="B70" s="665" t="s">
        <v>507</v>
      </c>
      <c r="C70" s="668">
        <v>0</v>
      </c>
      <c r="D70" s="668">
        <v>0</v>
      </c>
      <c r="E70" s="670">
        <v>0</v>
      </c>
    </row>
    <row r="71" spans="1:5" ht="38.4" x14ac:dyDescent="0.25">
      <c r="A71" s="656" t="s">
        <v>432</v>
      </c>
      <c r="B71" s="665" t="s">
        <v>508</v>
      </c>
      <c r="C71" s="668">
        <v>0</v>
      </c>
      <c r="D71" s="668">
        <v>0</v>
      </c>
      <c r="E71" s="670">
        <v>0</v>
      </c>
    </row>
    <row r="72" spans="1:5" ht="38.4" x14ac:dyDescent="0.25">
      <c r="A72" s="656" t="s">
        <v>434</v>
      </c>
      <c r="B72" s="665" t="s">
        <v>509</v>
      </c>
      <c r="C72" s="668">
        <v>0</v>
      </c>
      <c r="D72" s="668">
        <v>0</v>
      </c>
      <c r="E72" s="670">
        <v>0</v>
      </c>
    </row>
    <row r="73" spans="1:5" ht="38.4" x14ac:dyDescent="0.25">
      <c r="A73" s="656" t="s">
        <v>436</v>
      </c>
      <c r="B73" s="665" t="s">
        <v>510</v>
      </c>
      <c r="C73" s="668">
        <v>0</v>
      </c>
      <c r="D73" s="668">
        <v>0</v>
      </c>
      <c r="E73" s="670">
        <v>0</v>
      </c>
    </row>
    <row r="74" spans="1:5" ht="38.4" x14ac:dyDescent="0.25">
      <c r="A74" s="656" t="s">
        <v>438</v>
      </c>
      <c r="B74" s="665" t="s">
        <v>511</v>
      </c>
      <c r="C74" s="668">
        <v>0</v>
      </c>
      <c r="D74" s="668">
        <v>0</v>
      </c>
      <c r="E74" s="670">
        <v>0</v>
      </c>
    </row>
    <row r="75" spans="1:5" ht="38.4" x14ac:dyDescent="0.25">
      <c r="A75" s="656" t="s">
        <v>512</v>
      </c>
      <c r="B75" s="665" t="s">
        <v>513</v>
      </c>
      <c r="C75" s="668">
        <v>0</v>
      </c>
      <c r="D75" s="668">
        <v>0</v>
      </c>
      <c r="E75" s="670">
        <v>0</v>
      </c>
    </row>
    <row r="76" spans="1:5" ht="38.4" x14ac:dyDescent="0.25">
      <c r="A76" s="656" t="s">
        <v>432</v>
      </c>
      <c r="B76" s="665" t="s">
        <v>514</v>
      </c>
      <c r="C76" s="668">
        <v>0</v>
      </c>
      <c r="D76" s="668">
        <v>0</v>
      </c>
      <c r="E76" s="670">
        <v>0</v>
      </c>
    </row>
    <row r="77" spans="1:5" ht="38.4" x14ac:dyDescent="0.25">
      <c r="A77" s="656" t="s">
        <v>434</v>
      </c>
      <c r="B77" s="665" t="s">
        <v>515</v>
      </c>
      <c r="C77" s="668">
        <v>0</v>
      </c>
      <c r="D77" s="668">
        <v>0</v>
      </c>
      <c r="E77" s="670">
        <v>0</v>
      </c>
    </row>
    <row r="78" spans="1:5" ht="38.4" x14ac:dyDescent="0.25">
      <c r="A78" s="656" t="s">
        <v>436</v>
      </c>
      <c r="B78" s="665" t="s">
        <v>516</v>
      </c>
      <c r="C78" s="668">
        <v>0</v>
      </c>
      <c r="D78" s="668">
        <v>0</v>
      </c>
      <c r="E78" s="670">
        <v>0</v>
      </c>
    </row>
    <row r="79" spans="1:5" ht="38.4" x14ac:dyDescent="0.25">
      <c r="A79" s="656" t="s">
        <v>438</v>
      </c>
      <c r="B79" s="665" t="s">
        <v>517</v>
      </c>
      <c r="C79" s="668">
        <v>0</v>
      </c>
      <c r="D79" s="668">
        <v>0</v>
      </c>
      <c r="E79" s="670">
        <v>0</v>
      </c>
    </row>
    <row r="80" spans="1:5" ht="25.8" x14ac:dyDescent="0.25">
      <c r="A80" s="656" t="s">
        <v>518</v>
      </c>
      <c r="B80" s="665" t="s">
        <v>519</v>
      </c>
      <c r="C80" s="668">
        <v>0</v>
      </c>
      <c r="D80" s="668">
        <v>0</v>
      </c>
      <c r="E80" s="670">
        <v>0</v>
      </c>
    </row>
    <row r="81" spans="1:5" x14ac:dyDescent="0.25">
      <c r="A81" s="656" t="s">
        <v>520</v>
      </c>
      <c r="B81" s="665" t="s">
        <v>521</v>
      </c>
      <c r="C81" s="668">
        <v>0</v>
      </c>
      <c r="D81" s="668">
        <v>0</v>
      </c>
      <c r="E81" s="670">
        <v>0</v>
      </c>
    </row>
    <row r="82" spans="1:5" x14ac:dyDescent="0.25">
      <c r="A82" s="656" t="s">
        <v>522</v>
      </c>
      <c r="B82" s="665" t="s">
        <v>523</v>
      </c>
      <c r="C82" s="668">
        <v>0</v>
      </c>
      <c r="D82" s="668">
        <v>0</v>
      </c>
      <c r="E82" s="670">
        <v>0</v>
      </c>
    </row>
    <row r="83" spans="1:5" x14ac:dyDescent="0.25">
      <c r="A83" s="656" t="s">
        <v>524</v>
      </c>
      <c r="B83" s="665" t="s">
        <v>525</v>
      </c>
      <c r="C83" s="668">
        <v>298576</v>
      </c>
      <c r="D83" s="668">
        <v>591835</v>
      </c>
      <c r="E83" s="670">
        <v>198</v>
      </c>
    </row>
    <row r="84" spans="1:5" x14ac:dyDescent="0.25">
      <c r="A84" s="656" t="s">
        <v>526</v>
      </c>
      <c r="B84" s="665" t="s">
        <v>527</v>
      </c>
      <c r="C84" s="668">
        <v>0</v>
      </c>
      <c r="D84" s="668">
        <v>0</v>
      </c>
      <c r="E84" s="670">
        <v>0</v>
      </c>
    </row>
    <row r="85" spans="1:5" ht="25.8" x14ac:dyDescent="0.25">
      <c r="A85" s="656" t="s">
        <v>528</v>
      </c>
      <c r="B85" s="665" t="s">
        <v>529</v>
      </c>
      <c r="C85" s="668">
        <v>126180</v>
      </c>
      <c r="D85" s="668">
        <v>212210</v>
      </c>
      <c r="E85" s="670">
        <v>168</v>
      </c>
    </row>
    <row r="86" spans="1:5" x14ac:dyDescent="0.25">
      <c r="A86" s="656" t="s">
        <v>530</v>
      </c>
      <c r="B86" s="665" t="s">
        <v>531</v>
      </c>
      <c r="C86" s="668">
        <v>172396</v>
      </c>
      <c r="D86" s="668">
        <v>379625</v>
      </c>
      <c r="E86" s="670">
        <v>220</v>
      </c>
    </row>
    <row r="87" spans="1:5" ht="25.8" x14ac:dyDescent="0.25">
      <c r="A87" s="656" t="s">
        <v>532</v>
      </c>
      <c r="B87" s="665" t="s">
        <v>533</v>
      </c>
      <c r="C87" s="668">
        <v>0</v>
      </c>
      <c r="D87" s="668">
        <v>0</v>
      </c>
      <c r="E87" s="670">
        <v>0</v>
      </c>
    </row>
    <row r="88" spans="1:5" x14ac:dyDescent="0.25">
      <c r="A88" s="656" t="s">
        <v>534</v>
      </c>
      <c r="B88" s="665" t="s">
        <v>535</v>
      </c>
      <c r="C88" s="668">
        <v>10912</v>
      </c>
      <c r="D88" s="668">
        <v>40637</v>
      </c>
      <c r="E88" s="670">
        <v>372</v>
      </c>
    </row>
    <row r="89" spans="1:5" ht="25.8" x14ac:dyDescent="0.25">
      <c r="A89" s="656" t="s">
        <v>536</v>
      </c>
      <c r="B89" s="665" t="s">
        <v>537</v>
      </c>
      <c r="C89" s="668">
        <v>10912</v>
      </c>
      <c r="D89" s="668">
        <v>40637</v>
      </c>
      <c r="E89" s="670">
        <v>372</v>
      </c>
    </row>
    <row r="90" spans="1:5" ht="25.8" x14ac:dyDescent="0.25">
      <c r="A90" s="656" t="s">
        <v>538</v>
      </c>
      <c r="B90" s="665" t="s">
        <v>539</v>
      </c>
      <c r="C90" s="668">
        <v>0</v>
      </c>
      <c r="D90" s="668">
        <v>0</v>
      </c>
      <c r="E90" s="670">
        <v>0</v>
      </c>
    </row>
    <row r="91" spans="1:5" ht="25.8" x14ac:dyDescent="0.25">
      <c r="A91" s="656" t="s">
        <v>540</v>
      </c>
      <c r="B91" s="665" t="s">
        <v>541</v>
      </c>
      <c r="C91" s="668">
        <v>0</v>
      </c>
      <c r="D91" s="668">
        <v>0</v>
      </c>
      <c r="E91" s="670">
        <v>0</v>
      </c>
    </row>
    <row r="92" spans="1:5" ht="25.8" x14ac:dyDescent="0.25">
      <c r="A92" s="656" t="s">
        <v>542</v>
      </c>
      <c r="B92" s="665" t="s">
        <v>543</v>
      </c>
      <c r="C92" s="668">
        <v>0</v>
      </c>
      <c r="D92" s="668">
        <v>0</v>
      </c>
      <c r="E92" s="670">
        <v>0</v>
      </c>
    </row>
    <row r="93" spans="1:5" ht="25.8" x14ac:dyDescent="0.25">
      <c r="A93" s="656" t="s">
        <v>544</v>
      </c>
      <c r="B93" s="665" t="s">
        <v>545</v>
      </c>
      <c r="C93" s="668">
        <v>0</v>
      </c>
      <c r="D93" s="668">
        <v>0</v>
      </c>
      <c r="E93" s="670">
        <v>0</v>
      </c>
    </row>
    <row r="94" spans="1:5" ht="25.8" x14ac:dyDescent="0.25">
      <c r="A94" s="656" t="s">
        <v>249</v>
      </c>
      <c r="B94" s="665" t="s">
        <v>546</v>
      </c>
      <c r="C94" s="668">
        <v>907635</v>
      </c>
      <c r="D94" s="668">
        <v>1083779</v>
      </c>
      <c r="E94" s="670">
        <v>119</v>
      </c>
    </row>
    <row r="95" spans="1:5" x14ac:dyDescent="0.25">
      <c r="A95" s="653" t="s">
        <v>425</v>
      </c>
      <c r="B95" s="667" t="s">
        <v>425</v>
      </c>
      <c r="C95" s="667" t="s">
        <v>425</v>
      </c>
      <c r="D95" s="667" t="s">
        <v>425</v>
      </c>
      <c r="E95" s="669" t="s">
        <v>425</v>
      </c>
    </row>
    <row r="96" spans="1:5" x14ac:dyDescent="0.25">
      <c r="A96" s="653" t="s">
        <v>547</v>
      </c>
      <c r="B96" s="667" t="s">
        <v>425</v>
      </c>
      <c r="C96" s="667" t="s">
        <v>425</v>
      </c>
      <c r="D96" s="667" t="s">
        <v>425</v>
      </c>
      <c r="E96" s="669" t="s">
        <v>425</v>
      </c>
    </row>
    <row r="97" spans="1:5" x14ac:dyDescent="0.25">
      <c r="A97" s="656" t="s">
        <v>548</v>
      </c>
      <c r="B97" s="665" t="s">
        <v>549</v>
      </c>
      <c r="C97" s="666">
        <v>-11456661</v>
      </c>
      <c r="D97" s="666">
        <v>-13034450</v>
      </c>
      <c r="E97" s="670">
        <v>113</v>
      </c>
    </row>
    <row r="98" spans="1:5" ht="25.8" x14ac:dyDescent="0.25">
      <c r="A98" s="656" t="s">
        <v>550</v>
      </c>
      <c r="B98" s="665" t="s">
        <v>551</v>
      </c>
      <c r="C98" s="668">
        <v>0</v>
      </c>
      <c r="D98" s="668">
        <v>0</v>
      </c>
      <c r="E98" s="670">
        <v>0</v>
      </c>
    </row>
    <row r="99" spans="1:5" x14ac:dyDescent="0.25">
      <c r="A99" s="656" t="s">
        <v>552</v>
      </c>
      <c r="B99" s="665" t="s">
        <v>553</v>
      </c>
      <c r="C99" s="668">
        <v>0</v>
      </c>
      <c r="D99" s="668">
        <v>0</v>
      </c>
      <c r="E99" s="670">
        <v>0</v>
      </c>
    </row>
    <row r="100" spans="1:5" ht="25.8" x14ac:dyDescent="0.25">
      <c r="A100" s="656" t="s">
        <v>554</v>
      </c>
      <c r="B100" s="665" t="s">
        <v>555</v>
      </c>
      <c r="C100" s="668">
        <v>226877</v>
      </c>
      <c r="D100" s="668">
        <v>226877</v>
      </c>
      <c r="E100" s="670">
        <v>100</v>
      </c>
    </row>
    <row r="101" spans="1:5" ht="25.8" x14ac:dyDescent="0.25">
      <c r="A101" s="656" t="s">
        <v>556</v>
      </c>
      <c r="B101" s="665" t="s">
        <v>557</v>
      </c>
      <c r="C101" s="668">
        <v>-9757960</v>
      </c>
      <c r="D101" s="666">
        <v>-11683538</v>
      </c>
      <c r="E101" s="670">
        <v>119</v>
      </c>
    </row>
    <row r="102" spans="1:5" ht="25.8" x14ac:dyDescent="0.25">
      <c r="A102" s="656" t="s">
        <v>558</v>
      </c>
      <c r="B102" s="665" t="s">
        <v>559</v>
      </c>
      <c r="C102" s="668">
        <v>0</v>
      </c>
      <c r="D102" s="668">
        <v>0</v>
      </c>
      <c r="E102" s="670">
        <v>0</v>
      </c>
    </row>
    <row r="103" spans="1:5" ht="25.8" x14ac:dyDescent="0.25">
      <c r="A103" s="656" t="s">
        <v>560</v>
      </c>
      <c r="B103" s="665" t="s">
        <v>561</v>
      </c>
      <c r="C103" s="668">
        <v>-1925578</v>
      </c>
      <c r="D103" s="668">
        <v>-1577789</v>
      </c>
      <c r="E103" s="670">
        <v>81</v>
      </c>
    </row>
    <row r="104" spans="1:5" x14ac:dyDescent="0.25">
      <c r="A104" s="656" t="s">
        <v>562</v>
      </c>
      <c r="B104" s="665" t="s">
        <v>563</v>
      </c>
      <c r="C104" s="668">
        <v>0</v>
      </c>
      <c r="D104" s="668">
        <v>10800</v>
      </c>
      <c r="E104" s="670">
        <v>0</v>
      </c>
    </row>
    <row r="105" spans="1:5" ht="25.8" x14ac:dyDescent="0.25">
      <c r="A105" s="656" t="s">
        <v>564</v>
      </c>
      <c r="B105" s="665" t="s">
        <v>565</v>
      </c>
      <c r="C105" s="668">
        <v>0</v>
      </c>
      <c r="D105" s="668">
        <v>0</v>
      </c>
      <c r="E105" s="670">
        <v>0</v>
      </c>
    </row>
    <row r="106" spans="1:5" ht="25.8" x14ac:dyDescent="0.25">
      <c r="A106" s="656" t="s">
        <v>566</v>
      </c>
      <c r="B106" s="665" t="s">
        <v>567</v>
      </c>
      <c r="C106" s="668">
        <v>0</v>
      </c>
      <c r="D106" s="668">
        <v>0</v>
      </c>
      <c r="E106" s="670">
        <v>0</v>
      </c>
    </row>
    <row r="107" spans="1:5" ht="25.8" x14ac:dyDescent="0.25">
      <c r="A107" s="656" t="s">
        <v>568</v>
      </c>
      <c r="B107" s="665" t="s">
        <v>569</v>
      </c>
      <c r="C107" s="668">
        <v>0</v>
      </c>
      <c r="D107" s="668">
        <v>10800</v>
      </c>
      <c r="E107" s="670">
        <v>0</v>
      </c>
    </row>
    <row r="108" spans="1:5" ht="38.4" x14ac:dyDescent="0.25">
      <c r="A108" s="656" t="s">
        <v>570</v>
      </c>
      <c r="B108" s="665" t="s">
        <v>571</v>
      </c>
      <c r="C108" s="668">
        <v>0</v>
      </c>
      <c r="D108" s="668">
        <v>0</v>
      </c>
      <c r="E108" s="670">
        <v>0</v>
      </c>
    </row>
    <row r="109" spans="1:5" ht="38.4" x14ac:dyDescent="0.25">
      <c r="A109" s="656" t="s">
        <v>572</v>
      </c>
      <c r="B109" s="665" t="s">
        <v>573</v>
      </c>
      <c r="C109" s="668">
        <v>12364296</v>
      </c>
      <c r="D109" s="668">
        <v>14107429</v>
      </c>
      <c r="E109" s="670">
        <v>114</v>
      </c>
    </row>
    <row r="110" spans="1:5" ht="25.8" x14ac:dyDescent="0.25">
      <c r="A110" s="656" t="s">
        <v>262</v>
      </c>
      <c r="B110" s="665" t="s">
        <v>574</v>
      </c>
      <c r="C110" s="668">
        <v>907635</v>
      </c>
      <c r="D110" s="668">
        <v>1083779</v>
      </c>
      <c r="E110" s="670">
        <v>119</v>
      </c>
    </row>
    <row r="111" spans="1:5" x14ac:dyDescent="0.25">
      <c r="A111" s="653" t="s">
        <v>425</v>
      </c>
      <c r="B111" s="667" t="s">
        <v>425</v>
      </c>
      <c r="C111" s="667" t="s">
        <v>425</v>
      </c>
      <c r="D111" s="667" t="s">
        <v>425</v>
      </c>
      <c r="E111" s="669" t="s">
        <v>425</v>
      </c>
    </row>
    <row r="112" spans="1:5" ht="26.4" x14ac:dyDescent="0.25">
      <c r="A112" s="653" t="s">
        <v>661</v>
      </c>
      <c r="B112" s="667" t="s">
        <v>575</v>
      </c>
      <c r="C112" s="667" t="s">
        <v>425</v>
      </c>
      <c r="D112" s="667" t="s">
        <v>425</v>
      </c>
      <c r="E112" s="669" t="s">
        <v>425</v>
      </c>
    </row>
    <row r="113" spans="1:5" x14ac:dyDescent="0.25">
      <c r="A113" s="656" t="s">
        <v>576</v>
      </c>
      <c r="B113" s="665" t="s">
        <v>577</v>
      </c>
      <c r="C113" s="668">
        <v>2206183</v>
      </c>
      <c r="D113" s="668">
        <v>2921805</v>
      </c>
      <c r="E113" s="670">
        <v>132</v>
      </c>
    </row>
    <row r="114" spans="1:5" ht="38.4" x14ac:dyDescent="0.25">
      <c r="A114" s="656" t="s">
        <v>578</v>
      </c>
      <c r="B114" s="665" t="s">
        <v>579</v>
      </c>
      <c r="C114" s="668">
        <v>2206183</v>
      </c>
      <c r="D114" s="668">
        <v>2626805</v>
      </c>
      <c r="E114" s="670">
        <v>119</v>
      </c>
    </row>
    <row r="115" spans="1:5" x14ac:dyDescent="0.25">
      <c r="A115" s="656" t="s">
        <v>580</v>
      </c>
      <c r="B115" s="665" t="s">
        <v>581</v>
      </c>
      <c r="C115" s="668">
        <v>0</v>
      </c>
      <c r="D115" s="668">
        <v>0</v>
      </c>
      <c r="E115" s="670">
        <v>0</v>
      </c>
    </row>
    <row r="116" spans="1:5" ht="76.2" x14ac:dyDescent="0.25">
      <c r="A116" s="656" t="s">
        <v>582</v>
      </c>
      <c r="B116" s="665" t="s">
        <v>583</v>
      </c>
      <c r="C116" s="668">
        <v>0</v>
      </c>
      <c r="D116" s="668">
        <v>0</v>
      </c>
      <c r="E116" s="670">
        <v>0</v>
      </c>
    </row>
    <row r="117" spans="1:5" ht="76.2" x14ac:dyDescent="0.25">
      <c r="A117" s="656" t="s">
        <v>584</v>
      </c>
      <c r="B117" s="665" t="s">
        <v>585</v>
      </c>
      <c r="C117" s="668">
        <v>0</v>
      </c>
      <c r="D117" s="668">
        <v>0</v>
      </c>
      <c r="E117" s="670">
        <v>0</v>
      </c>
    </row>
    <row r="118" spans="1:5" x14ac:dyDescent="0.25">
      <c r="A118" s="656" t="s">
        <v>586</v>
      </c>
      <c r="B118" s="665" t="s">
        <v>587</v>
      </c>
      <c r="C118" s="668">
        <v>0</v>
      </c>
      <c r="D118" s="668">
        <v>0</v>
      </c>
      <c r="E118" s="670">
        <v>0</v>
      </c>
    </row>
    <row r="119" spans="1:5" x14ac:dyDescent="0.25">
      <c r="A119" s="656" t="s">
        <v>588</v>
      </c>
      <c r="B119" s="665" t="s">
        <v>589</v>
      </c>
      <c r="C119" s="668">
        <v>0</v>
      </c>
      <c r="D119" s="668">
        <v>0</v>
      </c>
      <c r="E119" s="670">
        <v>0</v>
      </c>
    </row>
    <row r="120" spans="1:5" ht="13.8" thickBot="1" x14ac:dyDescent="0.3">
      <c r="A120" s="661" t="s">
        <v>590</v>
      </c>
      <c r="B120" s="671" t="s">
        <v>591</v>
      </c>
      <c r="C120" s="672">
        <v>0</v>
      </c>
      <c r="D120" s="672">
        <v>0</v>
      </c>
      <c r="E120" s="673">
        <v>0</v>
      </c>
    </row>
  </sheetData>
  <mergeCells count="4">
    <mergeCell ref="A1:E1"/>
    <mergeCell ref="A2:E2"/>
    <mergeCell ref="A3:E3"/>
    <mergeCell ref="A5:E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&amp;L20 melléklet a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2"/>
  <sheetViews>
    <sheetView view="pageBreakPreview" topLeftCell="A28" zoomScale="80" zoomScaleNormal="80" zoomScaleSheetLayoutView="80" workbookViewId="0">
      <selection activeCell="P55" sqref="P55"/>
    </sheetView>
  </sheetViews>
  <sheetFormatPr defaultColWidth="9.109375" defaultRowHeight="15" x14ac:dyDescent="0.25"/>
  <cols>
    <col min="1" max="1" width="68.109375" style="2" customWidth="1"/>
    <col min="2" max="2" width="11.33203125" style="2" customWidth="1"/>
    <col min="3" max="3" width="13.6640625" style="2" customWidth="1"/>
    <col min="4" max="4" width="13.33203125" style="2" customWidth="1"/>
    <col min="5" max="5" width="11.109375" style="2" customWidth="1"/>
    <col min="6" max="6" width="11.5546875" style="2" customWidth="1"/>
    <col min="7" max="7" width="13.44140625" style="2" customWidth="1"/>
    <col min="8" max="8" width="11.6640625" style="2" customWidth="1"/>
    <col min="9" max="9" width="10.6640625" style="2" customWidth="1"/>
    <col min="10" max="10" width="11.5546875" style="2" customWidth="1"/>
    <col min="11" max="11" width="11.33203125" style="2" customWidth="1"/>
    <col min="12" max="12" width="11.5546875" style="2" customWidth="1"/>
    <col min="13" max="13" width="12.109375" style="2" customWidth="1"/>
    <col min="14" max="14" width="12.33203125" style="2" customWidth="1"/>
    <col min="15" max="15" width="12.88671875" style="2" customWidth="1"/>
    <col min="16" max="16" width="13.88671875" style="2" customWidth="1"/>
    <col min="17" max="16384" width="9.109375" style="2"/>
  </cols>
  <sheetData>
    <row r="1" spans="1:16" x14ac:dyDescent="0.25">
      <c r="A1" s="1"/>
    </row>
    <row r="2" spans="1:16" x14ac:dyDescent="0.25">
      <c r="A2" s="746" t="s">
        <v>598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21"/>
      <c r="M2" s="721"/>
    </row>
    <row r="3" spans="1:16" ht="15.6" thickBot="1" x14ac:dyDescent="0.3"/>
    <row r="4" spans="1:16" ht="87" customHeight="1" x14ac:dyDescent="0.25">
      <c r="A4" s="751" t="s">
        <v>69</v>
      </c>
      <c r="B4" s="748" t="s">
        <v>107</v>
      </c>
      <c r="C4" s="749"/>
      <c r="D4" s="750"/>
      <c r="E4" s="748" t="s">
        <v>212</v>
      </c>
      <c r="F4" s="749"/>
      <c r="G4" s="750"/>
      <c r="H4" s="748" t="s">
        <v>215</v>
      </c>
      <c r="I4" s="749"/>
      <c r="J4" s="750"/>
      <c r="K4" s="747" t="s">
        <v>148</v>
      </c>
      <c r="L4" s="744"/>
      <c r="M4" s="745"/>
      <c r="N4" s="743" t="s">
        <v>217</v>
      </c>
      <c r="O4" s="744"/>
      <c r="P4" s="745"/>
    </row>
    <row r="5" spans="1:16" ht="18.75" customHeight="1" thickBot="1" x14ac:dyDescent="0.3">
      <c r="A5" s="752"/>
      <c r="B5" s="286" t="s">
        <v>106</v>
      </c>
      <c r="C5" s="269" t="s">
        <v>216</v>
      </c>
      <c r="D5" s="270" t="s">
        <v>211</v>
      </c>
      <c r="E5" s="286" t="s">
        <v>106</v>
      </c>
      <c r="F5" s="269" t="s">
        <v>216</v>
      </c>
      <c r="G5" s="270" t="s">
        <v>211</v>
      </c>
      <c r="H5" s="286" t="s">
        <v>106</v>
      </c>
      <c r="I5" s="269" t="s">
        <v>216</v>
      </c>
      <c r="J5" s="270" t="s">
        <v>211</v>
      </c>
      <c r="K5" s="286" t="s">
        <v>106</v>
      </c>
      <c r="L5" s="269" t="s">
        <v>216</v>
      </c>
      <c r="M5" s="270" t="s">
        <v>211</v>
      </c>
      <c r="N5" s="277" t="s">
        <v>106</v>
      </c>
      <c r="O5" s="269" t="s">
        <v>216</v>
      </c>
      <c r="P5" s="270" t="s">
        <v>211</v>
      </c>
    </row>
    <row r="6" spans="1:16" s="1" customFormat="1" ht="18.600000000000001" customHeight="1" x14ac:dyDescent="0.25">
      <c r="A6" s="292" t="s">
        <v>218</v>
      </c>
      <c r="B6" s="406">
        <f>SUM(B7:B13)</f>
        <v>293286</v>
      </c>
      <c r="C6" s="407">
        <f>SUM(C7:C13)</f>
        <v>348876</v>
      </c>
      <c r="D6" s="408">
        <f>SUM(D7:D13)</f>
        <v>348876</v>
      </c>
      <c r="E6" s="406">
        <f t="shared" ref="E6:J6" si="0">SUM(E7:E9)</f>
        <v>0</v>
      </c>
      <c r="F6" s="407">
        <f>SUM(F7:F9)</f>
        <v>0</v>
      </c>
      <c r="G6" s="408">
        <f t="shared" si="0"/>
        <v>0</v>
      </c>
      <c r="H6" s="406">
        <f t="shared" si="0"/>
        <v>0</v>
      </c>
      <c r="I6" s="407">
        <f>SUM(I7:I9)</f>
        <v>0</v>
      </c>
      <c r="J6" s="408">
        <f t="shared" si="0"/>
        <v>0</v>
      </c>
      <c r="K6" s="440">
        <f t="shared" ref="K6:P6" si="1">(B6+E6+H6)</f>
        <v>293286</v>
      </c>
      <c r="L6" s="436">
        <f t="shared" si="1"/>
        <v>348876</v>
      </c>
      <c r="M6" s="441">
        <f t="shared" si="1"/>
        <v>348876</v>
      </c>
      <c r="N6" s="449">
        <f t="shared" si="1"/>
        <v>293286</v>
      </c>
      <c r="O6" s="436">
        <f t="shared" si="1"/>
        <v>348876</v>
      </c>
      <c r="P6" s="436">
        <f t="shared" si="1"/>
        <v>348876</v>
      </c>
    </row>
    <row r="7" spans="1:16" ht="18.600000000000001" customHeight="1" x14ac:dyDescent="0.25">
      <c r="A7" s="278" t="s">
        <v>219</v>
      </c>
      <c r="B7" s="409">
        <v>101147</v>
      </c>
      <c r="C7" s="410">
        <v>101148</v>
      </c>
      <c r="D7" s="411">
        <v>101148</v>
      </c>
      <c r="E7" s="409"/>
      <c r="F7" s="410"/>
      <c r="G7" s="411"/>
      <c r="H7" s="409"/>
      <c r="I7" s="410"/>
      <c r="J7" s="411"/>
      <c r="K7" s="442">
        <f t="shared" ref="K7:K61" si="2">(B7+E7+H7)</f>
        <v>101147</v>
      </c>
      <c r="L7" s="437">
        <f t="shared" ref="L7:L62" si="3">(C7+F7+I7)</f>
        <v>101148</v>
      </c>
      <c r="M7" s="443">
        <f t="shared" ref="M7:P61" si="4">(D7+G7+J7)</f>
        <v>101148</v>
      </c>
      <c r="N7" s="450">
        <f t="shared" si="4"/>
        <v>101147</v>
      </c>
      <c r="O7" s="437">
        <f t="shared" si="4"/>
        <v>101148</v>
      </c>
      <c r="P7" s="437">
        <f t="shared" si="4"/>
        <v>101148</v>
      </c>
    </row>
    <row r="8" spans="1:16" s="3" customFormat="1" ht="18.600000000000001" customHeight="1" x14ac:dyDescent="0.25">
      <c r="A8" s="279" t="s">
        <v>220</v>
      </c>
      <c r="B8" s="409">
        <v>125601</v>
      </c>
      <c r="C8" s="410">
        <v>128027</v>
      </c>
      <c r="D8" s="411">
        <v>128027</v>
      </c>
      <c r="E8" s="412"/>
      <c r="F8" s="413"/>
      <c r="G8" s="414"/>
      <c r="H8" s="412"/>
      <c r="I8" s="413"/>
      <c r="J8" s="414"/>
      <c r="K8" s="442">
        <f t="shared" si="2"/>
        <v>125601</v>
      </c>
      <c r="L8" s="437">
        <f t="shared" si="3"/>
        <v>128027</v>
      </c>
      <c r="M8" s="443">
        <f t="shared" si="4"/>
        <v>128027</v>
      </c>
      <c r="N8" s="450">
        <f t="shared" si="4"/>
        <v>125601</v>
      </c>
      <c r="O8" s="437">
        <f t="shared" si="4"/>
        <v>128027</v>
      </c>
      <c r="P8" s="437">
        <f t="shared" si="4"/>
        <v>128027</v>
      </c>
    </row>
    <row r="9" spans="1:16" s="3" customFormat="1" ht="18.600000000000001" customHeight="1" x14ac:dyDescent="0.25">
      <c r="A9" s="279" t="s">
        <v>221</v>
      </c>
      <c r="B9" s="409">
        <v>20757</v>
      </c>
      <c r="C9" s="410">
        <v>22445</v>
      </c>
      <c r="D9" s="411">
        <v>22445</v>
      </c>
      <c r="E9" s="412"/>
      <c r="F9" s="413"/>
      <c r="G9" s="414"/>
      <c r="H9" s="412"/>
      <c r="I9" s="413"/>
      <c r="J9" s="414"/>
      <c r="K9" s="442">
        <f t="shared" si="2"/>
        <v>20757</v>
      </c>
      <c r="L9" s="437">
        <f t="shared" si="3"/>
        <v>22445</v>
      </c>
      <c r="M9" s="443">
        <f t="shared" si="4"/>
        <v>22445</v>
      </c>
      <c r="N9" s="450">
        <f t="shared" si="4"/>
        <v>20757</v>
      </c>
      <c r="O9" s="437">
        <f t="shared" si="4"/>
        <v>22445</v>
      </c>
      <c r="P9" s="437">
        <f t="shared" si="4"/>
        <v>22445</v>
      </c>
    </row>
    <row r="10" spans="1:16" s="3" customFormat="1" ht="18.600000000000001" customHeight="1" x14ac:dyDescent="0.25">
      <c r="A10" s="279" t="s">
        <v>417</v>
      </c>
      <c r="B10" s="409">
        <v>32704</v>
      </c>
      <c r="C10" s="410">
        <v>34068</v>
      </c>
      <c r="D10" s="411">
        <v>34068</v>
      </c>
      <c r="E10" s="412"/>
      <c r="F10" s="413"/>
      <c r="G10" s="414"/>
      <c r="H10" s="412"/>
      <c r="I10" s="413"/>
      <c r="J10" s="414"/>
      <c r="K10" s="442">
        <f t="shared" si="2"/>
        <v>32704</v>
      </c>
      <c r="L10" s="437">
        <f t="shared" si="3"/>
        <v>34068</v>
      </c>
      <c r="M10" s="443">
        <f t="shared" si="4"/>
        <v>34068</v>
      </c>
      <c r="N10" s="450">
        <f t="shared" si="4"/>
        <v>32704</v>
      </c>
      <c r="O10" s="437">
        <f t="shared" si="4"/>
        <v>34068</v>
      </c>
      <c r="P10" s="437">
        <f t="shared" si="4"/>
        <v>34068</v>
      </c>
    </row>
    <row r="11" spans="1:16" s="3" customFormat="1" ht="18.600000000000001" customHeight="1" x14ac:dyDescent="0.25">
      <c r="A11" s="279" t="s">
        <v>222</v>
      </c>
      <c r="B11" s="409">
        <v>9467</v>
      </c>
      <c r="C11" s="410">
        <v>9467</v>
      </c>
      <c r="D11" s="411">
        <v>9467</v>
      </c>
      <c r="E11" s="412"/>
      <c r="F11" s="413"/>
      <c r="G11" s="414"/>
      <c r="H11" s="412"/>
      <c r="I11" s="413"/>
      <c r="J11" s="414"/>
      <c r="K11" s="442">
        <f t="shared" si="2"/>
        <v>9467</v>
      </c>
      <c r="L11" s="437">
        <f t="shared" si="3"/>
        <v>9467</v>
      </c>
      <c r="M11" s="443">
        <f t="shared" si="4"/>
        <v>9467</v>
      </c>
      <c r="N11" s="450">
        <f t="shared" si="4"/>
        <v>9467</v>
      </c>
      <c r="O11" s="437">
        <f t="shared" si="4"/>
        <v>9467</v>
      </c>
      <c r="P11" s="437">
        <f t="shared" si="4"/>
        <v>9467</v>
      </c>
    </row>
    <row r="12" spans="1:16" s="3" customFormat="1" ht="18.600000000000001" customHeight="1" x14ac:dyDescent="0.25">
      <c r="A12" s="279" t="s">
        <v>338</v>
      </c>
      <c r="B12" s="409">
        <v>3610</v>
      </c>
      <c r="C12" s="410">
        <v>31325</v>
      </c>
      <c r="D12" s="411">
        <v>31325</v>
      </c>
      <c r="E12" s="412"/>
      <c r="F12" s="413"/>
      <c r="G12" s="414"/>
      <c r="H12" s="412"/>
      <c r="I12" s="413"/>
      <c r="J12" s="414"/>
      <c r="K12" s="442">
        <f t="shared" si="2"/>
        <v>3610</v>
      </c>
      <c r="L12" s="437">
        <f t="shared" si="3"/>
        <v>31325</v>
      </c>
      <c r="M12" s="443">
        <f t="shared" si="4"/>
        <v>31325</v>
      </c>
      <c r="N12" s="450">
        <f t="shared" si="4"/>
        <v>3610</v>
      </c>
      <c r="O12" s="437">
        <f t="shared" si="4"/>
        <v>31325</v>
      </c>
      <c r="P12" s="437">
        <f t="shared" si="4"/>
        <v>31325</v>
      </c>
    </row>
    <row r="13" spans="1:16" s="3" customFormat="1" ht="18.600000000000001" customHeight="1" x14ac:dyDescent="0.25">
      <c r="A13" s="279" t="s">
        <v>339</v>
      </c>
      <c r="B13" s="409"/>
      <c r="C13" s="410">
        <v>22396</v>
      </c>
      <c r="D13" s="411">
        <v>22396</v>
      </c>
      <c r="E13" s="412"/>
      <c r="F13" s="413"/>
      <c r="G13" s="414"/>
      <c r="H13" s="412"/>
      <c r="I13" s="413"/>
      <c r="J13" s="414"/>
      <c r="K13" s="442">
        <f t="shared" si="2"/>
        <v>0</v>
      </c>
      <c r="L13" s="437">
        <f t="shared" si="3"/>
        <v>22396</v>
      </c>
      <c r="M13" s="443">
        <f t="shared" si="4"/>
        <v>22396</v>
      </c>
      <c r="N13" s="450">
        <f t="shared" si="4"/>
        <v>0</v>
      </c>
      <c r="O13" s="437">
        <f t="shared" si="4"/>
        <v>22396</v>
      </c>
      <c r="P13" s="437">
        <f t="shared" si="4"/>
        <v>22396</v>
      </c>
    </row>
    <row r="14" spans="1:16" ht="18.600000000000001" customHeight="1" x14ac:dyDescent="0.25">
      <c r="A14" s="291" t="s">
        <v>73</v>
      </c>
      <c r="B14" s="415">
        <f t="shared" ref="B14:J14" si="5">SUM(B15:B16)</f>
        <v>23000</v>
      </c>
      <c r="C14" s="416">
        <f>SUM(C15:C16)</f>
        <v>27279</v>
      </c>
      <c r="D14" s="417">
        <f t="shared" si="5"/>
        <v>27279</v>
      </c>
      <c r="E14" s="415">
        <f t="shared" si="5"/>
        <v>0</v>
      </c>
      <c r="F14" s="416">
        <f>SUM(F15:F16)</f>
        <v>5680</v>
      </c>
      <c r="G14" s="417">
        <f t="shared" si="5"/>
        <v>5680</v>
      </c>
      <c r="H14" s="415">
        <f t="shared" si="5"/>
        <v>0</v>
      </c>
      <c r="I14" s="416">
        <f>SUM(I15:I16)</f>
        <v>0</v>
      </c>
      <c r="J14" s="417">
        <f t="shared" si="5"/>
        <v>0</v>
      </c>
      <c r="K14" s="444">
        <f>(B14+E14+H14)</f>
        <v>23000</v>
      </c>
      <c r="L14" s="438">
        <f t="shared" si="3"/>
        <v>32959</v>
      </c>
      <c r="M14" s="445">
        <f t="shared" si="4"/>
        <v>32959</v>
      </c>
      <c r="N14" s="451">
        <f t="shared" si="4"/>
        <v>23000</v>
      </c>
      <c r="O14" s="451">
        <f>(F14+I14+C14)</f>
        <v>32959</v>
      </c>
      <c r="P14" s="451">
        <f>(G14+J14+D14)</f>
        <v>32959</v>
      </c>
    </row>
    <row r="15" spans="1:16" ht="18.600000000000001" customHeight="1" x14ac:dyDescent="0.25">
      <c r="A15" s="279" t="s">
        <v>223</v>
      </c>
      <c r="B15" s="409">
        <v>23000</v>
      </c>
      <c r="C15" s="410">
        <v>27279</v>
      </c>
      <c r="D15" s="411">
        <v>27279</v>
      </c>
      <c r="E15" s="409"/>
      <c r="F15" s="410">
        <v>5680</v>
      </c>
      <c r="G15" s="411">
        <v>5680</v>
      </c>
      <c r="H15" s="409"/>
      <c r="I15" s="410"/>
      <c r="J15" s="411"/>
      <c r="K15" s="442">
        <f t="shared" si="2"/>
        <v>23000</v>
      </c>
      <c r="L15" s="437">
        <f t="shared" si="3"/>
        <v>32959</v>
      </c>
      <c r="M15" s="443">
        <f t="shared" si="4"/>
        <v>32959</v>
      </c>
      <c r="N15" s="450">
        <f t="shared" si="4"/>
        <v>23000</v>
      </c>
      <c r="O15" s="437">
        <v>32959</v>
      </c>
      <c r="P15" s="443">
        <v>32959</v>
      </c>
    </row>
    <row r="16" spans="1:16" ht="18.600000000000001" customHeight="1" x14ac:dyDescent="0.25">
      <c r="A16" s="279" t="s">
        <v>75</v>
      </c>
      <c r="B16" s="409"/>
      <c r="C16" s="410"/>
      <c r="D16" s="411"/>
      <c r="E16" s="409"/>
      <c r="F16" s="410"/>
      <c r="G16" s="411"/>
      <c r="H16" s="409"/>
      <c r="I16" s="410"/>
      <c r="J16" s="411"/>
      <c r="K16" s="442">
        <f t="shared" si="2"/>
        <v>0</v>
      </c>
      <c r="L16" s="437">
        <f t="shared" si="3"/>
        <v>0</v>
      </c>
      <c r="M16" s="443">
        <f t="shared" si="4"/>
        <v>0</v>
      </c>
      <c r="N16" s="450">
        <f t="shared" si="4"/>
        <v>0</v>
      </c>
      <c r="O16" s="437">
        <f t="shared" si="4"/>
        <v>0</v>
      </c>
      <c r="P16" s="443">
        <f t="shared" si="4"/>
        <v>0</v>
      </c>
    </row>
    <row r="17" spans="1:16" s="3" customFormat="1" ht="18.600000000000001" customHeight="1" x14ac:dyDescent="0.25">
      <c r="A17" s="290" t="s">
        <v>76</v>
      </c>
      <c r="B17" s="415">
        <f>SUM(B18:B21)</f>
        <v>382534</v>
      </c>
      <c r="C17" s="416">
        <f>SUM(C18:C21)</f>
        <v>508572</v>
      </c>
      <c r="D17" s="417">
        <f>SUM(D18:D21)</f>
        <v>492108</v>
      </c>
      <c r="E17" s="415">
        <f t="shared" ref="E17:J17" si="6">SUM(E19:E21)</f>
        <v>0</v>
      </c>
      <c r="F17" s="416">
        <f>SUM(F19:F21)</f>
        <v>0</v>
      </c>
      <c r="G17" s="417">
        <f t="shared" si="6"/>
        <v>0</v>
      </c>
      <c r="H17" s="415">
        <f t="shared" si="6"/>
        <v>0</v>
      </c>
      <c r="I17" s="416">
        <f>SUM(I19:I21)</f>
        <v>0</v>
      </c>
      <c r="J17" s="417">
        <f t="shared" si="6"/>
        <v>0</v>
      </c>
      <c r="K17" s="444">
        <f t="shared" si="2"/>
        <v>382534</v>
      </c>
      <c r="L17" s="438">
        <f t="shared" si="3"/>
        <v>508572</v>
      </c>
      <c r="M17" s="445">
        <f t="shared" si="4"/>
        <v>492108</v>
      </c>
      <c r="N17" s="451">
        <f t="shared" si="4"/>
        <v>382534</v>
      </c>
      <c r="O17" s="438">
        <f t="shared" si="4"/>
        <v>508572</v>
      </c>
      <c r="P17" s="445">
        <f t="shared" si="4"/>
        <v>492108</v>
      </c>
    </row>
    <row r="18" spans="1:16" s="3" customFormat="1" ht="18.600000000000001" customHeight="1" x14ac:dyDescent="0.25">
      <c r="A18" s="279" t="s">
        <v>341</v>
      </c>
      <c r="B18" s="409">
        <v>382534</v>
      </c>
      <c r="C18" s="410">
        <v>508572</v>
      </c>
      <c r="D18" s="411">
        <v>492108</v>
      </c>
      <c r="E18" s="415"/>
      <c r="F18" s="416"/>
      <c r="G18" s="417"/>
      <c r="H18" s="415"/>
      <c r="I18" s="416"/>
      <c r="J18" s="417"/>
      <c r="K18" s="442">
        <f t="shared" si="2"/>
        <v>382534</v>
      </c>
      <c r="L18" s="437">
        <f t="shared" si="3"/>
        <v>508572</v>
      </c>
      <c r="M18" s="443">
        <f t="shared" si="4"/>
        <v>492108</v>
      </c>
      <c r="N18" s="450">
        <f t="shared" si="4"/>
        <v>382534</v>
      </c>
      <c r="O18" s="437">
        <f t="shared" si="4"/>
        <v>508572</v>
      </c>
      <c r="P18" s="443">
        <f t="shared" si="4"/>
        <v>492108</v>
      </c>
    </row>
    <row r="19" spans="1:16" ht="18.600000000000001" customHeight="1" x14ac:dyDescent="0.25">
      <c r="A19" s="279" t="s">
        <v>340</v>
      </c>
      <c r="B19" s="409"/>
      <c r="C19" s="410"/>
      <c r="D19" s="411"/>
      <c r="E19" s="409"/>
      <c r="F19" s="410"/>
      <c r="G19" s="411"/>
      <c r="H19" s="409"/>
      <c r="I19" s="410"/>
      <c r="J19" s="411"/>
      <c r="K19" s="442">
        <f t="shared" si="2"/>
        <v>0</v>
      </c>
      <c r="L19" s="437">
        <f t="shared" si="3"/>
        <v>0</v>
      </c>
      <c r="M19" s="443">
        <f t="shared" si="4"/>
        <v>0</v>
      </c>
      <c r="N19" s="450">
        <f t="shared" si="4"/>
        <v>0</v>
      </c>
      <c r="O19" s="437">
        <f t="shared" si="4"/>
        <v>0</v>
      </c>
      <c r="P19" s="443">
        <f t="shared" si="4"/>
        <v>0</v>
      </c>
    </row>
    <row r="20" spans="1:16" s="4" customFormat="1" ht="18.600000000000001" customHeight="1" x14ac:dyDescent="0.25">
      <c r="A20" s="279" t="s">
        <v>75</v>
      </c>
      <c r="B20" s="409"/>
      <c r="C20" s="410"/>
      <c r="D20" s="411"/>
      <c r="E20" s="418"/>
      <c r="F20" s="419"/>
      <c r="G20" s="420"/>
      <c r="H20" s="418"/>
      <c r="I20" s="419"/>
      <c r="J20" s="420"/>
      <c r="K20" s="442">
        <f t="shared" si="2"/>
        <v>0</v>
      </c>
      <c r="L20" s="437">
        <f t="shared" si="3"/>
        <v>0</v>
      </c>
      <c r="M20" s="443">
        <f t="shared" si="4"/>
        <v>0</v>
      </c>
      <c r="N20" s="450">
        <f t="shared" si="4"/>
        <v>0</v>
      </c>
      <c r="O20" s="437">
        <f t="shared" si="4"/>
        <v>0</v>
      </c>
      <c r="P20" s="443">
        <f t="shared" si="4"/>
        <v>0</v>
      </c>
    </row>
    <row r="21" spans="1:16" s="4" customFormat="1" ht="18.600000000000001" customHeight="1" x14ac:dyDescent="0.25">
      <c r="A21" s="279" t="s">
        <v>29</v>
      </c>
      <c r="B21" s="409"/>
      <c r="C21" s="410"/>
      <c r="D21" s="411"/>
      <c r="E21" s="418"/>
      <c r="F21" s="419"/>
      <c r="G21" s="420"/>
      <c r="H21" s="418"/>
      <c r="I21" s="419"/>
      <c r="J21" s="420"/>
      <c r="K21" s="442">
        <f t="shared" si="2"/>
        <v>0</v>
      </c>
      <c r="L21" s="437">
        <f t="shared" si="3"/>
        <v>0</v>
      </c>
      <c r="M21" s="443">
        <f t="shared" si="4"/>
        <v>0</v>
      </c>
      <c r="N21" s="450">
        <f t="shared" si="4"/>
        <v>0</v>
      </c>
      <c r="O21" s="437">
        <f t="shared" si="4"/>
        <v>0</v>
      </c>
      <c r="P21" s="443">
        <f t="shared" si="4"/>
        <v>0</v>
      </c>
    </row>
    <row r="22" spans="1:16" s="3" customFormat="1" ht="18.600000000000001" customHeight="1" x14ac:dyDescent="0.25">
      <c r="A22" s="290" t="s">
        <v>77</v>
      </c>
      <c r="B22" s="415">
        <f>SUM(B24,B25,B26,B27,B28,B29,B30,B31,B32,B33,B34)</f>
        <v>187000</v>
      </c>
      <c r="C22" s="416">
        <f>SUM(C24,C25,C26,C27,C28,C29,C30,C31,C32,C33,C34)</f>
        <v>213158</v>
      </c>
      <c r="D22" s="417">
        <f>SUM(D24,D25,D26,D27,D28,D29,D30,D31,D32,D33,D34)</f>
        <v>203937</v>
      </c>
      <c r="E22" s="415"/>
      <c r="F22" s="416"/>
      <c r="G22" s="417"/>
      <c r="H22" s="415">
        <f>SUM(H23,H25,H32,H33)</f>
        <v>0</v>
      </c>
      <c r="I22" s="416">
        <f>SUM(I23,I25,I32,I33)</f>
        <v>0</v>
      </c>
      <c r="J22" s="417">
        <f>SUM(J23,J25,J32,J33)</f>
        <v>0</v>
      </c>
      <c r="K22" s="444">
        <f>(B22+E22+H22)</f>
        <v>187000</v>
      </c>
      <c r="L22" s="438">
        <f t="shared" si="3"/>
        <v>213158</v>
      </c>
      <c r="M22" s="445">
        <f t="shared" si="4"/>
        <v>203937</v>
      </c>
      <c r="N22" s="451">
        <f t="shared" si="4"/>
        <v>187000</v>
      </c>
      <c r="O22" s="438">
        <f t="shared" si="4"/>
        <v>213158</v>
      </c>
      <c r="P22" s="445">
        <f t="shared" si="4"/>
        <v>203937</v>
      </c>
    </row>
    <row r="23" spans="1:16" s="4" customFormat="1" ht="18.600000000000001" customHeight="1" x14ac:dyDescent="0.25">
      <c r="A23" s="279" t="s">
        <v>78</v>
      </c>
      <c r="B23" s="409"/>
      <c r="C23" s="410"/>
      <c r="D23" s="411"/>
      <c r="E23" s="409">
        <f t="shared" ref="E23:J23" si="7">SUM(E24:E24)</f>
        <v>0</v>
      </c>
      <c r="F23" s="410">
        <f t="shared" si="7"/>
        <v>0</v>
      </c>
      <c r="G23" s="411">
        <f t="shared" si="7"/>
        <v>0</v>
      </c>
      <c r="H23" s="409">
        <f t="shared" si="7"/>
        <v>0</v>
      </c>
      <c r="I23" s="410">
        <f t="shared" si="7"/>
        <v>0</v>
      </c>
      <c r="J23" s="411">
        <f t="shared" si="7"/>
        <v>0</v>
      </c>
      <c r="K23" s="442">
        <f t="shared" si="2"/>
        <v>0</v>
      </c>
      <c r="L23" s="437">
        <f t="shared" si="3"/>
        <v>0</v>
      </c>
      <c r="M23" s="443">
        <f t="shared" si="4"/>
        <v>0</v>
      </c>
      <c r="N23" s="450">
        <f t="shared" si="4"/>
        <v>0</v>
      </c>
      <c r="O23" s="437">
        <f t="shared" si="4"/>
        <v>0</v>
      </c>
      <c r="P23" s="443">
        <f t="shared" si="4"/>
        <v>0</v>
      </c>
    </row>
    <row r="24" spans="1:16" s="4" customFormat="1" ht="18.600000000000001" customHeight="1" x14ac:dyDescent="0.25">
      <c r="A24" s="281" t="s">
        <v>224</v>
      </c>
      <c r="B24" s="421">
        <v>6000</v>
      </c>
      <c r="C24" s="422">
        <v>7628</v>
      </c>
      <c r="D24" s="423">
        <v>6528</v>
      </c>
      <c r="E24" s="421"/>
      <c r="F24" s="422"/>
      <c r="G24" s="423"/>
      <c r="H24" s="421"/>
      <c r="I24" s="422"/>
      <c r="J24" s="423"/>
      <c r="K24" s="442">
        <f t="shared" si="2"/>
        <v>6000</v>
      </c>
      <c r="L24" s="437">
        <f t="shared" si="3"/>
        <v>7628</v>
      </c>
      <c r="M24" s="443">
        <f t="shared" si="4"/>
        <v>6528</v>
      </c>
      <c r="N24" s="450">
        <f t="shared" si="4"/>
        <v>6000</v>
      </c>
      <c r="O24" s="437">
        <f t="shared" si="4"/>
        <v>7628</v>
      </c>
      <c r="P24" s="443">
        <f t="shared" si="4"/>
        <v>6528</v>
      </c>
    </row>
    <row r="25" spans="1:16" s="4" customFormat="1" ht="18.600000000000001" customHeight="1" x14ac:dyDescent="0.25">
      <c r="A25" s="279" t="s">
        <v>79</v>
      </c>
      <c r="B25" s="424"/>
      <c r="C25" s="425"/>
      <c r="D25" s="426"/>
      <c r="E25" s="424">
        <f t="shared" ref="E25:J25" si="8">SUM(E26:E30)</f>
        <v>0</v>
      </c>
      <c r="F25" s="425">
        <f>SUM(F26:F30)</f>
        <v>0</v>
      </c>
      <c r="G25" s="426">
        <f t="shared" si="8"/>
        <v>0</v>
      </c>
      <c r="H25" s="424">
        <f t="shared" si="8"/>
        <v>0</v>
      </c>
      <c r="I25" s="425">
        <f>SUM(I26:I30)</f>
        <v>0</v>
      </c>
      <c r="J25" s="426">
        <f t="shared" si="8"/>
        <v>0</v>
      </c>
      <c r="K25" s="442">
        <f t="shared" si="2"/>
        <v>0</v>
      </c>
      <c r="L25" s="437">
        <f t="shared" si="3"/>
        <v>0</v>
      </c>
      <c r="M25" s="443">
        <f t="shared" si="4"/>
        <v>0</v>
      </c>
      <c r="N25" s="450">
        <f t="shared" si="4"/>
        <v>0</v>
      </c>
      <c r="O25" s="437">
        <f t="shared" si="4"/>
        <v>0</v>
      </c>
      <c r="P25" s="443">
        <f t="shared" si="4"/>
        <v>0</v>
      </c>
    </row>
    <row r="26" spans="1:16" s="4" customFormat="1" ht="18.600000000000001" customHeight="1" x14ac:dyDescent="0.25">
      <c r="A26" s="281" t="s">
        <v>80</v>
      </c>
      <c r="B26" s="421">
        <v>180000</v>
      </c>
      <c r="C26" s="422">
        <v>203349</v>
      </c>
      <c r="D26" s="423">
        <v>196663</v>
      </c>
      <c r="E26" s="421"/>
      <c r="F26" s="422"/>
      <c r="G26" s="423"/>
      <c r="H26" s="421"/>
      <c r="I26" s="422"/>
      <c r="J26" s="423"/>
      <c r="K26" s="442">
        <f t="shared" si="2"/>
        <v>180000</v>
      </c>
      <c r="L26" s="437">
        <f t="shared" si="3"/>
        <v>203349</v>
      </c>
      <c r="M26" s="443">
        <f t="shared" si="4"/>
        <v>196663</v>
      </c>
      <c r="N26" s="450">
        <f t="shared" si="4"/>
        <v>180000</v>
      </c>
      <c r="O26" s="437">
        <f t="shared" si="4"/>
        <v>203349</v>
      </c>
      <c r="P26" s="443">
        <f t="shared" si="4"/>
        <v>196663</v>
      </c>
    </row>
    <row r="27" spans="1:16" s="4" customFormat="1" ht="18.600000000000001" customHeight="1" x14ac:dyDescent="0.25">
      <c r="A27" s="281" t="s">
        <v>81</v>
      </c>
      <c r="B27" s="421">
        <v>0</v>
      </c>
      <c r="C27" s="422">
        <v>0</v>
      </c>
      <c r="D27" s="423">
        <v>0</v>
      </c>
      <c r="E27" s="421"/>
      <c r="F27" s="422"/>
      <c r="G27" s="423"/>
      <c r="H27" s="421"/>
      <c r="I27" s="422"/>
      <c r="J27" s="423"/>
      <c r="K27" s="442">
        <f t="shared" si="2"/>
        <v>0</v>
      </c>
      <c r="L27" s="437">
        <f t="shared" si="3"/>
        <v>0</v>
      </c>
      <c r="M27" s="443">
        <f t="shared" si="4"/>
        <v>0</v>
      </c>
      <c r="N27" s="450">
        <f t="shared" si="4"/>
        <v>0</v>
      </c>
      <c r="O27" s="437">
        <f t="shared" si="4"/>
        <v>0</v>
      </c>
      <c r="P27" s="443">
        <f t="shared" si="4"/>
        <v>0</v>
      </c>
    </row>
    <row r="28" spans="1:16" s="4" customFormat="1" ht="18.600000000000001" customHeight="1" x14ac:dyDescent="0.25">
      <c r="A28" s="281" t="s">
        <v>82</v>
      </c>
      <c r="B28" s="421"/>
      <c r="C28" s="422"/>
      <c r="D28" s="423"/>
      <c r="E28" s="421"/>
      <c r="F28" s="422"/>
      <c r="G28" s="423"/>
      <c r="H28" s="421"/>
      <c r="I28" s="422"/>
      <c r="J28" s="423"/>
      <c r="K28" s="442">
        <f t="shared" si="2"/>
        <v>0</v>
      </c>
      <c r="L28" s="437">
        <f t="shared" si="3"/>
        <v>0</v>
      </c>
      <c r="M28" s="443">
        <v>0</v>
      </c>
      <c r="N28" s="450">
        <f t="shared" si="4"/>
        <v>0</v>
      </c>
      <c r="O28" s="437">
        <f t="shared" si="4"/>
        <v>0</v>
      </c>
      <c r="P28" s="443">
        <v>0</v>
      </c>
    </row>
    <row r="29" spans="1:16" s="4" customFormat="1" ht="18.600000000000001" customHeight="1" x14ac:dyDescent="0.25">
      <c r="A29" s="282" t="s">
        <v>342</v>
      </c>
      <c r="B29" s="421"/>
      <c r="C29" s="422"/>
      <c r="D29" s="423"/>
      <c r="E29" s="421"/>
      <c r="F29" s="422"/>
      <c r="G29" s="423"/>
      <c r="H29" s="421"/>
      <c r="I29" s="422"/>
      <c r="J29" s="423"/>
      <c r="K29" s="442"/>
      <c r="L29" s="437">
        <f t="shared" si="3"/>
        <v>0</v>
      </c>
      <c r="M29" s="443">
        <f t="shared" si="4"/>
        <v>0</v>
      </c>
      <c r="N29" s="450"/>
      <c r="O29" s="437">
        <f t="shared" si="4"/>
        <v>0</v>
      </c>
      <c r="P29" s="443">
        <f t="shared" si="4"/>
        <v>0</v>
      </c>
    </row>
    <row r="30" spans="1:16" s="4" customFormat="1" ht="18.600000000000001" customHeight="1" x14ac:dyDescent="0.25">
      <c r="A30" s="281" t="s">
        <v>343</v>
      </c>
      <c r="B30" s="421"/>
      <c r="C30" s="422"/>
      <c r="D30" s="423"/>
      <c r="E30" s="421"/>
      <c r="F30" s="422"/>
      <c r="G30" s="423"/>
      <c r="H30" s="421"/>
      <c r="I30" s="422"/>
      <c r="J30" s="423"/>
      <c r="K30" s="442">
        <f t="shared" si="2"/>
        <v>0</v>
      </c>
      <c r="L30" s="437">
        <f t="shared" si="3"/>
        <v>0</v>
      </c>
      <c r="M30" s="443">
        <f t="shared" si="4"/>
        <v>0</v>
      </c>
      <c r="N30" s="450">
        <f t="shared" si="4"/>
        <v>0</v>
      </c>
      <c r="O30" s="437">
        <f t="shared" si="4"/>
        <v>0</v>
      </c>
      <c r="P30" s="443">
        <f t="shared" si="4"/>
        <v>0</v>
      </c>
    </row>
    <row r="31" spans="1:16" s="4" customFormat="1" ht="18.600000000000001" customHeight="1" x14ac:dyDescent="0.25">
      <c r="A31" s="281" t="s">
        <v>344</v>
      </c>
      <c r="B31" s="421">
        <v>1000</v>
      </c>
      <c r="C31" s="422">
        <v>2181</v>
      </c>
      <c r="D31" s="423">
        <v>746</v>
      </c>
      <c r="E31" s="421"/>
      <c r="F31" s="422"/>
      <c r="G31" s="423"/>
      <c r="H31" s="421"/>
      <c r="I31" s="422"/>
      <c r="J31" s="423"/>
      <c r="K31" s="442">
        <v>1000</v>
      </c>
      <c r="L31" s="437">
        <f t="shared" si="3"/>
        <v>2181</v>
      </c>
      <c r="M31" s="443">
        <v>591</v>
      </c>
      <c r="N31" s="450">
        <v>1000</v>
      </c>
      <c r="O31" s="437">
        <f t="shared" si="4"/>
        <v>2181</v>
      </c>
      <c r="P31" s="443">
        <v>746</v>
      </c>
    </row>
    <row r="32" spans="1:16" ht="18.600000000000001" customHeight="1" x14ac:dyDescent="0.25">
      <c r="A32" s="279" t="s">
        <v>83</v>
      </c>
      <c r="B32" s="424"/>
      <c r="C32" s="425"/>
      <c r="D32" s="426"/>
      <c r="E32" s="424"/>
      <c r="F32" s="425"/>
      <c r="G32" s="426"/>
      <c r="H32" s="424"/>
      <c r="I32" s="425"/>
      <c r="J32" s="426"/>
      <c r="K32" s="442">
        <f t="shared" si="2"/>
        <v>0</v>
      </c>
      <c r="L32" s="437">
        <f t="shared" si="3"/>
        <v>0</v>
      </c>
      <c r="M32" s="443">
        <f t="shared" si="4"/>
        <v>0</v>
      </c>
      <c r="N32" s="450">
        <f t="shared" si="4"/>
        <v>0</v>
      </c>
      <c r="O32" s="437">
        <f t="shared" si="4"/>
        <v>0</v>
      </c>
      <c r="P32" s="443">
        <f t="shared" si="4"/>
        <v>0</v>
      </c>
    </row>
    <row r="33" spans="1:16" s="4" customFormat="1" ht="18.600000000000001" customHeight="1" x14ac:dyDescent="0.25">
      <c r="A33" s="283" t="s">
        <v>345</v>
      </c>
      <c r="B33" s="424"/>
      <c r="C33" s="425"/>
      <c r="D33" s="426"/>
      <c r="E33" s="424"/>
      <c r="F33" s="425"/>
      <c r="G33" s="426"/>
      <c r="H33" s="424"/>
      <c r="I33" s="425"/>
      <c r="J33" s="426"/>
      <c r="K33" s="442">
        <f t="shared" si="2"/>
        <v>0</v>
      </c>
      <c r="L33" s="437">
        <f t="shared" si="3"/>
        <v>0</v>
      </c>
      <c r="M33" s="443">
        <f t="shared" si="4"/>
        <v>0</v>
      </c>
      <c r="N33" s="450">
        <f t="shared" si="4"/>
        <v>0</v>
      </c>
      <c r="O33" s="437">
        <f t="shared" si="4"/>
        <v>0</v>
      </c>
      <c r="P33" s="443">
        <f t="shared" si="4"/>
        <v>0</v>
      </c>
    </row>
    <row r="34" spans="1:16" s="4" customFormat="1" ht="18.600000000000001" customHeight="1" x14ac:dyDescent="0.25">
      <c r="A34" s="283" t="s">
        <v>346</v>
      </c>
      <c r="B34" s="424"/>
      <c r="C34" s="425"/>
      <c r="D34" s="426"/>
      <c r="E34" s="424"/>
      <c r="F34" s="425"/>
      <c r="G34" s="426"/>
      <c r="H34" s="424"/>
      <c r="I34" s="425"/>
      <c r="J34" s="426"/>
      <c r="K34" s="442"/>
      <c r="L34" s="437">
        <f t="shared" si="3"/>
        <v>0</v>
      </c>
      <c r="M34" s="443">
        <f t="shared" si="4"/>
        <v>0</v>
      </c>
      <c r="N34" s="450">
        <v>0</v>
      </c>
      <c r="O34" s="437">
        <f t="shared" si="4"/>
        <v>0</v>
      </c>
      <c r="P34" s="443">
        <f t="shared" si="4"/>
        <v>0</v>
      </c>
    </row>
    <row r="35" spans="1:16" s="4" customFormat="1" ht="18.600000000000001" customHeight="1" x14ac:dyDescent="0.25">
      <c r="A35" s="291" t="s">
        <v>84</v>
      </c>
      <c r="B35" s="427">
        <f>SUM(B36+B37+B38+B39+B40+B41+B42+B43)</f>
        <v>14967</v>
      </c>
      <c r="C35" s="428">
        <f>SUM(C36+C37+C38+C39+C40+C41+C42+C43)</f>
        <v>24692</v>
      </c>
      <c r="D35" s="429">
        <f>SUM(D36+D37+D38+D39+D40+D41+D42+D43)</f>
        <v>21836</v>
      </c>
      <c r="E35" s="427">
        <f t="shared" ref="E35:K35" si="9">SUM(E36+E37+E38+E39+E40+E43)</f>
        <v>0</v>
      </c>
      <c r="F35" s="428">
        <f t="shared" si="9"/>
        <v>281</v>
      </c>
      <c r="G35" s="429">
        <f t="shared" si="9"/>
        <v>280</v>
      </c>
      <c r="H35" s="427">
        <f t="shared" si="9"/>
        <v>1100</v>
      </c>
      <c r="I35" s="428">
        <f t="shared" si="9"/>
        <v>1601</v>
      </c>
      <c r="J35" s="429">
        <f t="shared" si="9"/>
        <v>1540</v>
      </c>
      <c r="K35" s="446">
        <f t="shared" si="9"/>
        <v>16067</v>
      </c>
      <c r="L35" s="438">
        <f>SUM(L36+L37+L38+L39+L40+L41+L42+L43)</f>
        <v>26574</v>
      </c>
      <c r="M35" s="445">
        <f>SUM(M36+M37+M38+M39+M40+M41+M42+M43)</f>
        <v>23656</v>
      </c>
      <c r="N35" s="451">
        <f>(N36+N37+N38+N39+N40+N41+N42+N43)</f>
        <v>16067</v>
      </c>
      <c r="O35" s="451">
        <f t="shared" ref="O35:P35" si="10">(O36+O37+O38+O39+O40+O41+O42+O43)</f>
        <v>26574</v>
      </c>
      <c r="P35" s="451">
        <f t="shared" si="10"/>
        <v>23656</v>
      </c>
    </row>
    <row r="36" spans="1:16" ht="18.600000000000001" customHeight="1" x14ac:dyDescent="0.25">
      <c r="A36" s="279" t="s">
        <v>225</v>
      </c>
      <c r="B36" s="424"/>
      <c r="C36" s="425">
        <v>5</v>
      </c>
      <c r="D36" s="426">
        <v>4</v>
      </c>
      <c r="E36" s="424"/>
      <c r="F36" s="425"/>
      <c r="G36" s="426"/>
      <c r="H36" s="424"/>
      <c r="I36" s="425"/>
      <c r="J36" s="426"/>
      <c r="K36" s="442">
        <f t="shared" si="2"/>
        <v>0</v>
      </c>
      <c r="L36" s="437">
        <f t="shared" si="3"/>
        <v>5</v>
      </c>
      <c r="M36" s="443">
        <f t="shared" si="4"/>
        <v>4</v>
      </c>
      <c r="N36" s="450">
        <f t="shared" si="4"/>
        <v>0</v>
      </c>
      <c r="O36" s="437">
        <f>(F36+I36+C36)</f>
        <v>5</v>
      </c>
      <c r="P36" s="443">
        <f>(G36+J36+D36)</f>
        <v>4</v>
      </c>
    </row>
    <row r="37" spans="1:16" ht="18.600000000000001" customHeight="1" x14ac:dyDescent="0.25">
      <c r="A37" s="279" t="s">
        <v>85</v>
      </c>
      <c r="B37" s="424">
        <v>11000</v>
      </c>
      <c r="C37" s="425">
        <v>14886</v>
      </c>
      <c r="D37" s="426">
        <v>13735</v>
      </c>
      <c r="E37" s="424"/>
      <c r="F37" s="425"/>
      <c r="G37" s="426"/>
      <c r="H37" s="424"/>
      <c r="I37" s="425"/>
      <c r="J37" s="426"/>
      <c r="K37" s="442">
        <f t="shared" si="2"/>
        <v>11000</v>
      </c>
      <c r="L37" s="437">
        <f>(C37+F37+I37)</f>
        <v>14886</v>
      </c>
      <c r="M37" s="443">
        <f>(D37+G37+J37)</f>
        <v>13735</v>
      </c>
      <c r="N37" s="450">
        <f t="shared" si="4"/>
        <v>11000</v>
      </c>
      <c r="O37" s="437">
        <f t="shared" ref="O37:O42" si="11">(F37+I37+C37)</f>
        <v>14886</v>
      </c>
      <c r="P37" s="443">
        <f t="shared" ref="P37:P42" si="12">(G37+J37+D37)</f>
        <v>13735</v>
      </c>
    </row>
    <row r="38" spans="1:16" ht="18.600000000000001" customHeight="1" x14ac:dyDescent="0.25">
      <c r="A38" s="279" t="s">
        <v>86</v>
      </c>
      <c r="B38" s="424">
        <v>3000</v>
      </c>
      <c r="C38" s="425">
        <v>4422</v>
      </c>
      <c r="D38" s="426">
        <v>3220</v>
      </c>
      <c r="E38" s="424"/>
      <c r="F38" s="425"/>
      <c r="G38" s="426"/>
      <c r="H38" s="424">
        <v>1100</v>
      </c>
      <c r="I38" s="425">
        <v>1600</v>
      </c>
      <c r="J38" s="426">
        <v>1540</v>
      </c>
      <c r="K38" s="442">
        <f>(B38+E38+H38)</f>
        <v>4100</v>
      </c>
      <c r="L38" s="437">
        <f>(C38+F38+I38)</f>
        <v>6022</v>
      </c>
      <c r="M38" s="443">
        <f>(D38+G38+J38)</f>
        <v>4760</v>
      </c>
      <c r="N38" s="450">
        <v>4100</v>
      </c>
      <c r="O38" s="437">
        <f t="shared" si="11"/>
        <v>6022</v>
      </c>
      <c r="P38" s="443">
        <f>(G38+J38+D38)</f>
        <v>4760</v>
      </c>
    </row>
    <row r="39" spans="1:16" ht="18.600000000000001" customHeight="1" x14ac:dyDescent="0.25">
      <c r="A39" s="284" t="s">
        <v>122</v>
      </c>
      <c r="B39" s="424">
        <v>937</v>
      </c>
      <c r="C39" s="425">
        <v>2574</v>
      </c>
      <c r="D39" s="426">
        <v>2081</v>
      </c>
      <c r="E39" s="424"/>
      <c r="F39" s="425"/>
      <c r="G39" s="426"/>
      <c r="H39" s="424"/>
      <c r="I39" s="425"/>
      <c r="J39" s="426"/>
      <c r="K39" s="442">
        <f t="shared" si="2"/>
        <v>937</v>
      </c>
      <c r="L39" s="437">
        <f>(C39+F39+I39)</f>
        <v>2574</v>
      </c>
      <c r="M39" s="443">
        <f t="shared" si="4"/>
        <v>2081</v>
      </c>
      <c r="N39" s="450">
        <f t="shared" si="4"/>
        <v>937</v>
      </c>
      <c r="O39" s="437">
        <f t="shared" si="11"/>
        <v>2574</v>
      </c>
      <c r="P39" s="443">
        <f t="shared" si="12"/>
        <v>2081</v>
      </c>
    </row>
    <row r="40" spans="1:16" ht="18.600000000000001" customHeight="1" x14ac:dyDescent="0.25">
      <c r="A40" s="279" t="s">
        <v>87</v>
      </c>
      <c r="B40" s="424">
        <v>30</v>
      </c>
      <c r="C40" s="425">
        <v>2793</v>
      </c>
      <c r="D40" s="426">
        <v>2788</v>
      </c>
      <c r="E40" s="424"/>
      <c r="F40" s="425">
        <v>1</v>
      </c>
      <c r="G40" s="426"/>
      <c r="H40" s="424"/>
      <c r="I40" s="425">
        <v>1</v>
      </c>
      <c r="J40" s="426">
        <v>0</v>
      </c>
      <c r="K40" s="442">
        <f t="shared" si="2"/>
        <v>30</v>
      </c>
      <c r="L40" s="437">
        <f>(C40+F40+I40)</f>
        <v>2795</v>
      </c>
      <c r="M40" s="443">
        <f t="shared" si="4"/>
        <v>2788</v>
      </c>
      <c r="N40" s="450">
        <f t="shared" si="4"/>
        <v>30</v>
      </c>
      <c r="O40" s="437">
        <f t="shared" si="11"/>
        <v>2795</v>
      </c>
      <c r="P40" s="443">
        <f t="shared" si="12"/>
        <v>2788</v>
      </c>
    </row>
    <row r="41" spans="1:16" ht="18.600000000000001" customHeight="1" x14ac:dyDescent="0.25">
      <c r="A41" s="279" t="s">
        <v>348</v>
      </c>
      <c r="B41" s="424"/>
      <c r="C41" s="425">
        <v>1</v>
      </c>
      <c r="D41" s="426"/>
      <c r="E41" s="424"/>
      <c r="F41" s="425"/>
      <c r="G41" s="426"/>
      <c r="H41" s="424"/>
      <c r="I41" s="425"/>
      <c r="J41" s="426"/>
      <c r="K41" s="442"/>
      <c r="L41" s="437">
        <f>(C41+F41+I41)</f>
        <v>1</v>
      </c>
      <c r="M41" s="443"/>
      <c r="N41" s="450"/>
      <c r="O41" s="437">
        <f t="shared" si="11"/>
        <v>1</v>
      </c>
      <c r="P41" s="443">
        <f t="shared" si="12"/>
        <v>0</v>
      </c>
    </row>
    <row r="42" spans="1:16" ht="18.600000000000001" customHeight="1" x14ac:dyDescent="0.25">
      <c r="A42" s="279" t="s">
        <v>347</v>
      </c>
      <c r="B42" s="424"/>
      <c r="C42" s="425"/>
      <c r="D42" s="426"/>
      <c r="E42" s="424"/>
      <c r="F42" s="425"/>
      <c r="G42" s="426"/>
      <c r="H42" s="424"/>
      <c r="I42" s="425"/>
      <c r="J42" s="426"/>
      <c r="K42" s="442"/>
      <c r="L42" s="437">
        <f>(C42+F42+I42)</f>
        <v>0</v>
      </c>
      <c r="M42" s="443"/>
      <c r="N42" s="450"/>
      <c r="O42" s="437">
        <f t="shared" si="11"/>
        <v>0</v>
      </c>
      <c r="P42" s="443">
        <f t="shared" si="12"/>
        <v>0</v>
      </c>
    </row>
    <row r="43" spans="1:16" ht="18.600000000000001" customHeight="1" x14ac:dyDescent="0.25">
      <c r="A43" s="279" t="s">
        <v>111</v>
      </c>
      <c r="B43" s="424"/>
      <c r="C43" s="425">
        <v>11</v>
      </c>
      <c r="D43" s="426">
        <v>8</v>
      </c>
      <c r="E43" s="424"/>
      <c r="F43" s="425">
        <v>280</v>
      </c>
      <c r="G43" s="426">
        <v>280</v>
      </c>
      <c r="H43" s="424"/>
      <c r="I43" s="425"/>
      <c r="J43" s="426"/>
      <c r="K43" s="442">
        <f t="shared" si="2"/>
        <v>0</v>
      </c>
      <c r="L43" s="437">
        <f>(C43+F43+I43)</f>
        <v>291</v>
      </c>
      <c r="M43" s="443">
        <f>(D43+G43+J43)</f>
        <v>288</v>
      </c>
      <c r="N43" s="450">
        <f t="shared" si="4"/>
        <v>0</v>
      </c>
      <c r="O43" s="437">
        <f>(F43+I43+C43)</f>
        <v>291</v>
      </c>
      <c r="P43" s="443">
        <f>(G43+J43+D43)</f>
        <v>288</v>
      </c>
    </row>
    <row r="44" spans="1:16" s="1" customFormat="1" ht="18.600000000000001" customHeight="1" x14ac:dyDescent="0.25">
      <c r="A44" s="290" t="s">
        <v>88</v>
      </c>
      <c r="B44" s="427">
        <f>SUM(B45:B46)</f>
        <v>1065</v>
      </c>
      <c r="C44" s="428">
        <f>SUM(C45:C46)</f>
        <v>28300</v>
      </c>
      <c r="D44" s="429">
        <f t="shared" ref="D44:J44" si="13">SUM(D45:D46)</f>
        <v>28153</v>
      </c>
      <c r="E44" s="427">
        <f t="shared" si="13"/>
        <v>0</v>
      </c>
      <c r="F44" s="428">
        <f>SUM(F45:F46)</f>
        <v>0</v>
      </c>
      <c r="G44" s="429">
        <f t="shared" si="13"/>
        <v>0</v>
      </c>
      <c r="H44" s="427">
        <f t="shared" si="13"/>
        <v>0</v>
      </c>
      <c r="I44" s="428">
        <f>SUM(I45:I46)</f>
        <v>0</v>
      </c>
      <c r="J44" s="429">
        <f t="shared" si="13"/>
        <v>0</v>
      </c>
      <c r="K44" s="444">
        <f t="shared" si="2"/>
        <v>1065</v>
      </c>
      <c r="L44" s="438">
        <f t="shared" si="3"/>
        <v>28300</v>
      </c>
      <c r="M44" s="445">
        <f t="shared" si="4"/>
        <v>28153</v>
      </c>
      <c r="N44" s="451">
        <f t="shared" si="4"/>
        <v>1065</v>
      </c>
      <c r="O44" s="438">
        <f t="shared" si="4"/>
        <v>28300</v>
      </c>
      <c r="P44" s="445">
        <f t="shared" si="4"/>
        <v>28153</v>
      </c>
    </row>
    <row r="45" spans="1:16" ht="18.600000000000001" customHeight="1" x14ac:dyDescent="0.25">
      <c r="A45" s="279" t="s">
        <v>226</v>
      </c>
      <c r="B45" s="424">
        <v>1065</v>
      </c>
      <c r="C45" s="425">
        <v>28300</v>
      </c>
      <c r="D45" s="426">
        <v>28153</v>
      </c>
      <c r="E45" s="424"/>
      <c r="F45" s="425"/>
      <c r="G45" s="426"/>
      <c r="H45" s="424"/>
      <c r="I45" s="425"/>
      <c r="J45" s="426"/>
      <c r="K45" s="442">
        <f t="shared" si="2"/>
        <v>1065</v>
      </c>
      <c r="L45" s="437">
        <f t="shared" si="3"/>
        <v>28300</v>
      </c>
      <c r="M45" s="443">
        <f t="shared" si="4"/>
        <v>28153</v>
      </c>
      <c r="N45" s="450">
        <f t="shared" si="4"/>
        <v>1065</v>
      </c>
      <c r="O45" s="437">
        <f t="shared" si="4"/>
        <v>28300</v>
      </c>
      <c r="P45" s="443">
        <f t="shared" si="4"/>
        <v>28153</v>
      </c>
    </row>
    <row r="46" spans="1:16" ht="18.600000000000001" customHeight="1" x14ac:dyDescent="0.25">
      <c r="A46" s="279" t="s">
        <v>230</v>
      </c>
      <c r="B46" s="424"/>
      <c r="C46" s="425">
        <v>0</v>
      </c>
      <c r="D46" s="426">
        <v>0</v>
      </c>
      <c r="E46" s="424"/>
      <c r="F46" s="425"/>
      <c r="G46" s="426"/>
      <c r="H46" s="424"/>
      <c r="I46" s="425"/>
      <c r="J46" s="426"/>
      <c r="K46" s="442">
        <f t="shared" si="2"/>
        <v>0</v>
      </c>
      <c r="L46" s="437">
        <f t="shared" si="3"/>
        <v>0</v>
      </c>
      <c r="M46" s="443">
        <f t="shared" si="4"/>
        <v>0</v>
      </c>
      <c r="N46" s="450">
        <f t="shared" si="4"/>
        <v>0</v>
      </c>
      <c r="O46" s="437">
        <f t="shared" si="4"/>
        <v>0</v>
      </c>
      <c r="P46" s="443">
        <f t="shared" si="4"/>
        <v>0</v>
      </c>
    </row>
    <row r="47" spans="1:16" s="1" customFormat="1" ht="18.600000000000001" customHeight="1" x14ac:dyDescent="0.25">
      <c r="A47" s="290" t="s">
        <v>89</v>
      </c>
      <c r="B47" s="427">
        <f>SUM(B48:B50)</f>
        <v>0</v>
      </c>
      <c r="C47" s="428">
        <f>SUM(C48:C50)</f>
        <v>550</v>
      </c>
      <c r="D47" s="429">
        <f t="shared" ref="D47:J47" si="14">SUM(D48:D50)</f>
        <v>550</v>
      </c>
      <c r="E47" s="427">
        <f t="shared" si="14"/>
        <v>0</v>
      </c>
      <c r="F47" s="428">
        <f>SUM(F48:F50)</f>
        <v>0</v>
      </c>
      <c r="G47" s="429">
        <f t="shared" si="14"/>
        <v>0</v>
      </c>
      <c r="H47" s="427">
        <f t="shared" si="14"/>
        <v>0</v>
      </c>
      <c r="I47" s="428">
        <f>SUM(I48:I50)</f>
        <v>0</v>
      </c>
      <c r="J47" s="429">
        <f t="shared" si="14"/>
        <v>0</v>
      </c>
      <c r="K47" s="444">
        <f t="shared" si="2"/>
        <v>0</v>
      </c>
      <c r="L47" s="438">
        <f t="shared" si="3"/>
        <v>550</v>
      </c>
      <c r="M47" s="445">
        <f t="shared" si="4"/>
        <v>550</v>
      </c>
      <c r="N47" s="451">
        <f t="shared" si="4"/>
        <v>0</v>
      </c>
      <c r="O47" s="438">
        <f t="shared" si="4"/>
        <v>550</v>
      </c>
      <c r="P47" s="445">
        <f t="shared" si="4"/>
        <v>550</v>
      </c>
    </row>
    <row r="48" spans="1:16" ht="18.600000000000001" customHeight="1" x14ac:dyDescent="0.25">
      <c r="A48" s="284" t="s">
        <v>90</v>
      </c>
      <c r="B48" s="424"/>
      <c r="C48" s="425"/>
      <c r="D48" s="426"/>
      <c r="E48" s="424"/>
      <c r="F48" s="425"/>
      <c r="G48" s="426"/>
      <c r="H48" s="424"/>
      <c r="I48" s="425"/>
      <c r="J48" s="426"/>
      <c r="K48" s="442">
        <f t="shared" si="2"/>
        <v>0</v>
      </c>
      <c r="L48" s="437">
        <f t="shared" si="3"/>
        <v>0</v>
      </c>
      <c r="M48" s="443">
        <f t="shared" si="4"/>
        <v>0</v>
      </c>
      <c r="N48" s="450">
        <f t="shared" si="4"/>
        <v>0</v>
      </c>
      <c r="O48" s="437">
        <f t="shared" si="4"/>
        <v>0</v>
      </c>
      <c r="P48" s="443">
        <f t="shared" si="4"/>
        <v>0</v>
      </c>
    </row>
    <row r="49" spans="1:16" ht="18.600000000000001" customHeight="1" x14ac:dyDescent="0.25">
      <c r="A49" s="284" t="s">
        <v>91</v>
      </c>
      <c r="B49" s="424"/>
      <c r="C49" s="425">
        <v>550</v>
      </c>
      <c r="D49" s="426">
        <v>550</v>
      </c>
      <c r="E49" s="424"/>
      <c r="F49" s="425"/>
      <c r="G49" s="426"/>
      <c r="H49" s="424"/>
      <c r="I49" s="425"/>
      <c r="J49" s="426"/>
      <c r="K49" s="442">
        <f t="shared" si="2"/>
        <v>0</v>
      </c>
      <c r="L49" s="437">
        <f t="shared" si="3"/>
        <v>550</v>
      </c>
      <c r="M49" s="443">
        <f t="shared" si="4"/>
        <v>550</v>
      </c>
      <c r="N49" s="450">
        <f t="shared" si="4"/>
        <v>0</v>
      </c>
      <c r="O49" s="437">
        <f t="shared" si="4"/>
        <v>550</v>
      </c>
      <c r="P49" s="443">
        <f t="shared" si="4"/>
        <v>550</v>
      </c>
    </row>
    <row r="50" spans="1:16" ht="18.600000000000001" customHeight="1" x14ac:dyDescent="0.25">
      <c r="A50" s="284" t="s">
        <v>213</v>
      </c>
      <c r="B50" s="424"/>
      <c r="C50" s="425"/>
      <c r="D50" s="426"/>
      <c r="E50" s="424"/>
      <c r="F50" s="425"/>
      <c r="G50" s="426"/>
      <c r="H50" s="424"/>
      <c r="I50" s="425"/>
      <c r="J50" s="426"/>
      <c r="K50" s="442">
        <f t="shared" si="2"/>
        <v>0</v>
      </c>
      <c r="L50" s="437">
        <f t="shared" si="3"/>
        <v>0</v>
      </c>
      <c r="M50" s="443">
        <f t="shared" si="4"/>
        <v>0</v>
      </c>
      <c r="N50" s="450">
        <f t="shared" si="4"/>
        <v>0</v>
      </c>
      <c r="O50" s="437">
        <f t="shared" si="4"/>
        <v>0</v>
      </c>
      <c r="P50" s="443">
        <f t="shared" si="4"/>
        <v>0</v>
      </c>
    </row>
    <row r="51" spans="1:16" s="1" customFormat="1" ht="18.600000000000001" customHeight="1" x14ac:dyDescent="0.25">
      <c r="A51" s="289" t="s">
        <v>92</v>
      </c>
      <c r="B51" s="427">
        <f>SUM(B52:B53)</f>
        <v>120</v>
      </c>
      <c r="C51" s="428">
        <f>SUM(C52:C53)</f>
        <v>10706</v>
      </c>
      <c r="D51" s="429">
        <f>SUM(D52:D53)</f>
        <v>10265</v>
      </c>
      <c r="E51" s="427">
        <f t="shared" ref="E51:J51" si="15">SUM(E52:E53)</f>
        <v>0</v>
      </c>
      <c r="F51" s="428">
        <f>SUM(F52:F53)</f>
        <v>0</v>
      </c>
      <c r="G51" s="429">
        <f t="shared" si="15"/>
        <v>0</v>
      </c>
      <c r="H51" s="427">
        <f t="shared" si="15"/>
        <v>0</v>
      </c>
      <c r="I51" s="428">
        <f>SUM(I52:I53)</f>
        <v>0</v>
      </c>
      <c r="J51" s="429">
        <f t="shared" si="15"/>
        <v>0</v>
      </c>
      <c r="K51" s="444">
        <f t="shared" si="2"/>
        <v>120</v>
      </c>
      <c r="L51" s="438">
        <f t="shared" si="3"/>
        <v>10706</v>
      </c>
      <c r="M51" s="445">
        <f t="shared" si="4"/>
        <v>10265</v>
      </c>
      <c r="N51" s="451">
        <f t="shared" si="4"/>
        <v>120</v>
      </c>
      <c r="O51" s="438">
        <f t="shared" si="4"/>
        <v>10706</v>
      </c>
      <c r="P51" s="445">
        <f t="shared" si="4"/>
        <v>10265</v>
      </c>
    </row>
    <row r="52" spans="1:16" ht="18.600000000000001" customHeight="1" x14ac:dyDescent="0.25">
      <c r="A52" s="284" t="s">
        <v>93</v>
      </c>
      <c r="B52" s="424">
        <v>120</v>
      </c>
      <c r="C52" s="425">
        <v>581</v>
      </c>
      <c r="D52" s="426">
        <v>140</v>
      </c>
      <c r="E52" s="424"/>
      <c r="F52" s="425"/>
      <c r="G52" s="426"/>
      <c r="H52" s="424"/>
      <c r="I52" s="425"/>
      <c r="J52" s="426"/>
      <c r="K52" s="442">
        <f t="shared" si="2"/>
        <v>120</v>
      </c>
      <c r="L52" s="437">
        <f t="shared" si="3"/>
        <v>581</v>
      </c>
      <c r="M52" s="443">
        <f t="shared" si="4"/>
        <v>140</v>
      </c>
      <c r="N52" s="450">
        <f t="shared" si="4"/>
        <v>120</v>
      </c>
      <c r="O52" s="437">
        <f t="shared" si="4"/>
        <v>581</v>
      </c>
      <c r="P52" s="443">
        <f t="shared" si="4"/>
        <v>140</v>
      </c>
    </row>
    <row r="53" spans="1:16" ht="18.600000000000001" customHeight="1" x14ac:dyDescent="0.25">
      <c r="A53" s="284" t="s">
        <v>94</v>
      </c>
      <c r="B53" s="424"/>
      <c r="C53" s="425">
        <v>10125</v>
      </c>
      <c r="D53" s="426">
        <v>10125</v>
      </c>
      <c r="E53" s="424"/>
      <c r="F53" s="425"/>
      <c r="G53" s="426"/>
      <c r="H53" s="424"/>
      <c r="I53" s="425"/>
      <c r="J53" s="426"/>
      <c r="K53" s="442">
        <f t="shared" si="2"/>
        <v>0</v>
      </c>
      <c r="L53" s="437">
        <f t="shared" si="3"/>
        <v>10125</v>
      </c>
      <c r="M53" s="443">
        <f t="shared" si="4"/>
        <v>10125</v>
      </c>
      <c r="N53" s="450">
        <f t="shared" si="4"/>
        <v>0</v>
      </c>
      <c r="O53" s="437">
        <f t="shared" si="4"/>
        <v>10125</v>
      </c>
      <c r="P53" s="443">
        <f t="shared" si="4"/>
        <v>10125</v>
      </c>
    </row>
    <row r="54" spans="1:16" s="3" customFormat="1" ht="18.600000000000001" customHeight="1" x14ac:dyDescent="0.25">
      <c r="A54" s="289" t="s">
        <v>95</v>
      </c>
      <c r="B54" s="427">
        <f t="shared" ref="B54:J54" si="16">SUM(B6,B14,B17,B22,B35,B44,B47,B51)</f>
        <v>901972</v>
      </c>
      <c r="C54" s="428">
        <f t="shared" si="16"/>
        <v>1162133</v>
      </c>
      <c r="D54" s="429">
        <f t="shared" si="16"/>
        <v>1133004</v>
      </c>
      <c r="E54" s="427">
        <f t="shared" si="16"/>
        <v>0</v>
      </c>
      <c r="F54" s="428">
        <f t="shared" si="16"/>
        <v>5961</v>
      </c>
      <c r="G54" s="429">
        <f t="shared" si="16"/>
        <v>5960</v>
      </c>
      <c r="H54" s="427">
        <f t="shared" si="16"/>
        <v>1100</v>
      </c>
      <c r="I54" s="428">
        <f t="shared" si="16"/>
        <v>1601</v>
      </c>
      <c r="J54" s="429">
        <f t="shared" si="16"/>
        <v>1540</v>
      </c>
      <c r="K54" s="444">
        <f>(B54+E54+H54)</f>
        <v>903072</v>
      </c>
      <c r="L54" s="438">
        <f>(C54+F54+I54)</f>
        <v>1169695</v>
      </c>
      <c r="M54" s="445">
        <f>(D54+G54+J54)</f>
        <v>1140504</v>
      </c>
      <c r="N54" s="451">
        <f>(N6+N14+N17+N22+N35+N44+N51)</f>
        <v>903072</v>
      </c>
      <c r="O54" s="451">
        <f>(O6+O14+O17+O22+O35+O44+O51)</f>
        <v>1169145</v>
      </c>
      <c r="P54" s="451">
        <v>1140504</v>
      </c>
    </row>
    <row r="55" spans="1:16" s="3" customFormat="1" ht="18.600000000000001" customHeight="1" x14ac:dyDescent="0.25">
      <c r="A55" s="280" t="s">
        <v>208</v>
      </c>
      <c r="B55" s="427">
        <f t="shared" ref="B55:J55" si="17">SUM(B56:B56)</f>
        <v>0</v>
      </c>
      <c r="C55" s="428">
        <f t="shared" si="17"/>
        <v>0</v>
      </c>
      <c r="D55" s="429">
        <f t="shared" si="17"/>
        <v>0</v>
      </c>
      <c r="E55" s="427">
        <f t="shared" si="17"/>
        <v>0</v>
      </c>
      <c r="F55" s="428">
        <f t="shared" si="17"/>
        <v>0</v>
      </c>
      <c r="G55" s="429">
        <f t="shared" si="17"/>
        <v>0</v>
      </c>
      <c r="H55" s="427">
        <f t="shared" si="17"/>
        <v>0</v>
      </c>
      <c r="I55" s="428">
        <f t="shared" si="17"/>
        <v>0</v>
      </c>
      <c r="J55" s="429">
        <f t="shared" si="17"/>
        <v>0</v>
      </c>
      <c r="K55" s="444">
        <f t="shared" si="2"/>
        <v>0</v>
      </c>
      <c r="L55" s="438">
        <f t="shared" si="3"/>
        <v>0</v>
      </c>
      <c r="M55" s="445">
        <f t="shared" si="4"/>
        <v>0</v>
      </c>
      <c r="N55" s="451">
        <f t="shared" si="4"/>
        <v>0</v>
      </c>
      <c r="O55" s="438">
        <f t="shared" si="4"/>
        <v>0</v>
      </c>
      <c r="P55" s="445">
        <f t="shared" si="4"/>
        <v>0</v>
      </c>
    </row>
    <row r="56" spans="1:16" s="4" customFormat="1" ht="18.600000000000001" customHeight="1" x14ac:dyDescent="0.25">
      <c r="A56" s="283" t="s">
        <v>199</v>
      </c>
      <c r="B56" s="424"/>
      <c r="C56" s="425"/>
      <c r="D56" s="426"/>
      <c r="E56" s="421"/>
      <c r="F56" s="422"/>
      <c r="G56" s="423"/>
      <c r="H56" s="421"/>
      <c r="I56" s="422"/>
      <c r="J56" s="423"/>
      <c r="K56" s="444">
        <f t="shared" si="2"/>
        <v>0</v>
      </c>
      <c r="L56" s="438">
        <f t="shared" si="3"/>
        <v>0</v>
      </c>
      <c r="M56" s="445">
        <f t="shared" si="4"/>
        <v>0</v>
      </c>
      <c r="N56" s="451">
        <f t="shared" si="4"/>
        <v>0</v>
      </c>
      <c r="O56" s="438">
        <f t="shared" si="4"/>
        <v>0</v>
      </c>
      <c r="P56" s="445">
        <f t="shared" si="4"/>
        <v>0</v>
      </c>
    </row>
    <row r="57" spans="1:16" s="4" customFormat="1" ht="18.600000000000001" customHeight="1" x14ac:dyDescent="0.25">
      <c r="A57" s="280" t="s">
        <v>205</v>
      </c>
      <c r="B57" s="424"/>
      <c r="C57" s="425">
        <v>12284</v>
      </c>
      <c r="D57" s="426">
        <v>12284</v>
      </c>
      <c r="E57" s="421"/>
      <c r="F57" s="422"/>
      <c r="G57" s="423"/>
      <c r="H57" s="421"/>
      <c r="I57" s="422"/>
      <c r="J57" s="423"/>
      <c r="K57" s="444">
        <f t="shared" si="2"/>
        <v>0</v>
      </c>
      <c r="L57" s="437">
        <f t="shared" si="3"/>
        <v>12284</v>
      </c>
      <c r="M57" s="443">
        <f t="shared" si="4"/>
        <v>12284</v>
      </c>
      <c r="N57" s="450">
        <f t="shared" si="4"/>
        <v>0</v>
      </c>
      <c r="O57" s="437">
        <f t="shared" si="4"/>
        <v>12284</v>
      </c>
      <c r="P57" s="443">
        <f t="shared" si="4"/>
        <v>12284</v>
      </c>
    </row>
    <row r="58" spans="1:16" s="4" customFormat="1" ht="18.600000000000001" customHeight="1" x14ac:dyDescent="0.25">
      <c r="A58" s="280" t="s">
        <v>599</v>
      </c>
      <c r="B58" s="427"/>
      <c r="C58" s="428">
        <v>49780</v>
      </c>
      <c r="D58" s="429">
        <v>49780</v>
      </c>
      <c r="E58" s="421"/>
      <c r="F58" s="422"/>
      <c r="G58" s="423"/>
      <c r="H58" s="421"/>
      <c r="I58" s="422"/>
      <c r="J58" s="423"/>
      <c r="K58" s="444">
        <f t="shared" si="2"/>
        <v>0</v>
      </c>
      <c r="L58" s="438">
        <f t="shared" si="3"/>
        <v>49780</v>
      </c>
      <c r="M58" s="445">
        <f t="shared" si="4"/>
        <v>49780</v>
      </c>
      <c r="N58" s="451">
        <f t="shared" si="4"/>
        <v>0</v>
      </c>
      <c r="O58" s="438">
        <f t="shared" si="4"/>
        <v>49780</v>
      </c>
      <c r="P58" s="445">
        <f t="shared" si="4"/>
        <v>49780</v>
      </c>
    </row>
    <row r="59" spans="1:16" s="3" customFormat="1" ht="18.600000000000001" customHeight="1" x14ac:dyDescent="0.25">
      <c r="A59" s="285" t="s">
        <v>96</v>
      </c>
      <c r="B59" s="424">
        <v>230000</v>
      </c>
      <c r="C59" s="425">
        <v>290607</v>
      </c>
      <c r="D59" s="426">
        <v>290607</v>
      </c>
      <c r="E59" s="421"/>
      <c r="F59" s="425">
        <v>448</v>
      </c>
      <c r="G59" s="426">
        <v>448</v>
      </c>
      <c r="H59" s="421"/>
      <c r="I59" s="425">
        <v>299</v>
      </c>
      <c r="J59" s="426">
        <v>299</v>
      </c>
      <c r="K59" s="442">
        <f t="shared" si="2"/>
        <v>230000</v>
      </c>
      <c r="L59" s="437">
        <f>(C59+F59+I59)</f>
        <v>291354</v>
      </c>
      <c r="M59" s="443">
        <f>(D59+G59+J59)</f>
        <v>291354</v>
      </c>
      <c r="N59" s="450">
        <f>(E59+H59+B59)</f>
        <v>230000</v>
      </c>
      <c r="O59" s="450">
        <f t="shared" ref="O59:P59" si="18">(F59+I59+C59)</f>
        <v>291354</v>
      </c>
      <c r="P59" s="450">
        <f t="shared" si="18"/>
        <v>291354</v>
      </c>
    </row>
    <row r="60" spans="1:16" s="1" customFormat="1" ht="18.600000000000001" customHeight="1" x14ac:dyDescent="0.25">
      <c r="A60" s="285" t="s">
        <v>97</v>
      </c>
      <c r="B60" s="424"/>
      <c r="C60" s="425"/>
      <c r="D60" s="426"/>
      <c r="E60" s="424">
        <v>81564</v>
      </c>
      <c r="F60" s="425">
        <v>81564</v>
      </c>
      <c r="G60" s="426">
        <v>78100</v>
      </c>
      <c r="H60" s="424">
        <v>169437</v>
      </c>
      <c r="I60" s="425">
        <v>177080</v>
      </c>
      <c r="J60" s="426">
        <v>176705</v>
      </c>
      <c r="K60" s="442">
        <f t="shared" si="2"/>
        <v>251001</v>
      </c>
      <c r="L60" s="437">
        <f t="shared" si="3"/>
        <v>258644</v>
      </c>
      <c r="M60" s="443">
        <f t="shared" si="4"/>
        <v>254805</v>
      </c>
      <c r="N60" s="450"/>
      <c r="O60" s="437"/>
      <c r="P60" s="443"/>
    </row>
    <row r="61" spans="1:16" s="6" customFormat="1" ht="18.600000000000001" customHeight="1" x14ac:dyDescent="0.25">
      <c r="A61" s="288" t="s">
        <v>98</v>
      </c>
      <c r="B61" s="430">
        <f t="shared" ref="B61:J61" si="19">SUM(B57:B60)</f>
        <v>230000</v>
      </c>
      <c r="C61" s="431">
        <f>SUM(C57:C60)</f>
        <v>352671</v>
      </c>
      <c r="D61" s="432">
        <f t="shared" si="19"/>
        <v>352671</v>
      </c>
      <c r="E61" s="430">
        <f t="shared" si="19"/>
        <v>81564</v>
      </c>
      <c r="F61" s="431">
        <f t="shared" si="19"/>
        <v>82012</v>
      </c>
      <c r="G61" s="432">
        <f t="shared" si="19"/>
        <v>78548</v>
      </c>
      <c r="H61" s="430">
        <f t="shared" si="19"/>
        <v>169437</v>
      </c>
      <c r="I61" s="431">
        <f t="shared" si="19"/>
        <v>177379</v>
      </c>
      <c r="J61" s="432">
        <f t="shared" si="19"/>
        <v>177004</v>
      </c>
      <c r="K61" s="444">
        <f t="shared" si="2"/>
        <v>481001</v>
      </c>
      <c r="L61" s="438">
        <f t="shared" si="3"/>
        <v>612062</v>
      </c>
      <c r="M61" s="445">
        <f t="shared" si="4"/>
        <v>608223</v>
      </c>
      <c r="N61" s="451">
        <v>230000</v>
      </c>
      <c r="O61" s="438">
        <f>SUM(O55:O60)</f>
        <v>353418</v>
      </c>
      <c r="P61" s="445">
        <f>SUM(P55:P60)</f>
        <v>353418</v>
      </c>
    </row>
    <row r="62" spans="1:16" s="1" customFormat="1" ht="18.600000000000001" customHeight="1" thickBot="1" x14ac:dyDescent="0.3">
      <c r="A62" s="287" t="s">
        <v>99</v>
      </c>
      <c r="B62" s="433">
        <f>(B54+B61)</f>
        <v>1131972</v>
      </c>
      <c r="C62" s="434">
        <f>(C54+C61)</f>
        <v>1514804</v>
      </c>
      <c r="D62" s="435">
        <f>(D54+D61)</f>
        <v>1485675</v>
      </c>
      <c r="E62" s="433">
        <f t="shared" ref="E62:J62" si="20">(E54+E61)</f>
        <v>81564</v>
      </c>
      <c r="F62" s="434">
        <f t="shared" si="20"/>
        <v>87973</v>
      </c>
      <c r="G62" s="435">
        <f t="shared" si="20"/>
        <v>84508</v>
      </c>
      <c r="H62" s="433">
        <f>(H54+H61)</f>
        <v>170537</v>
      </c>
      <c r="I62" s="434">
        <f>(I54+I61)</f>
        <v>178980</v>
      </c>
      <c r="J62" s="435">
        <f t="shared" si="20"/>
        <v>178544</v>
      </c>
      <c r="K62" s="447">
        <f>(B62+E62+H62)</f>
        <v>1384073</v>
      </c>
      <c r="L62" s="439">
        <f t="shared" si="3"/>
        <v>1781757</v>
      </c>
      <c r="M62" s="448">
        <f>(D62+G62+J62)</f>
        <v>1748727</v>
      </c>
      <c r="N62" s="452">
        <f>(N54+N61)</f>
        <v>1133072</v>
      </c>
      <c r="O62" s="439">
        <f>(O6+O14+O17+O22+O35+O44+O47+O51+O61)</f>
        <v>1523113</v>
      </c>
      <c r="P62" s="448">
        <f>(P54+P61)</f>
        <v>1493922</v>
      </c>
    </row>
    <row r="63" spans="1:16" x14ac:dyDescent="0.25">
      <c r="M63" s="7"/>
    </row>
    <row r="64" spans="1:16" x14ac:dyDescent="0.25">
      <c r="M64" s="7"/>
    </row>
    <row r="65" spans="7:13" x14ac:dyDescent="0.25">
      <c r="G65" s="347"/>
      <c r="M65" s="7"/>
    </row>
    <row r="66" spans="7:13" x14ac:dyDescent="0.25">
      <c r="M66" s="7"/>
    </row>
    <row r="67" spans="7:13" x14ac:dyDescent="0.25">
      <c r="M67" s="7"/>
    </row>
    <row r="68" spans="7:13" x14ac:dyDescent="0.25">
      <c r="M68" s="7"/>
    </row>
    <row r="69" spans="7:13" x14ac:dyDescent="0.25">
      <c r="M69" s="7"/>
    </row>
    <row r="70" spans="7:13" x14ac:dyDescent="0.25">
      <c r="M70" s="7"/>
    </row>
    <row r="71" spans="7:13" x14ac:dyDescent="0.25">
      <c r="M71" s="7"/>
    </row>
    <row r="72" spans="7:13" x14ac:dyDescent="0.25">
      <c r="M72" s="7"/>
    </row>
  </sheetData>
  <mergeCells count="7">
    <mergeCell ref="N4:P4"/>
    <mergeCell ref="A2:M2"/>
    <mergeCell ref="K4:M4"/>
    <mergeCell ref="H4:J4"/>
    <mergeCell ref="A4:A5"/>
    <mergeCell ref="B4:D4"/>
    <mergeCell ref="E4:G4"/>
  </mergeCells>
  <phoneticPr fontId="0" type="noConversion"/>
  <printOptions horizontalCentered="1"/>
  <pageMargins left="7.874015748031496E-2" right="7.874015748031496E-2" top="0.47244094488188981" bottom="0.23622047244094491" header="0.23622047244094491" footer="0.15748031496062992"/>
  <pageSetup paperSize="9" scale="47" orientation="landscape" r:id="rId1"/>
  <headerFooter alignWithMargins="0">
    <oddHeader xml:space="preserve">&amp;L&amp;11 3. melléklet a  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6"/>
  <sheetViews>
    <sheetView topLeftCell="C7" zoomScale="91" zoomScaleNormal="91" zoomScaleSheetLayoutView="91" workbookViewId="0">
      <selection activeCell="C2" sqref="C2:R2"/>
    </sheetView>
  </sheetViews>
  <sheetFormatPr defaultColWidth="9.109375" defaultRowHeight="25.5" customHeight="1" x14ac:dyDescent="0.25"/>
  <cols>
    <col min="1" max="1" width="0.109375" style="8" hidden="1" customWidth="1"/>
    <col min="2" max="2" width="0" style="8" hidden="1" customWidth="1"/>
    <col min="3" max="3" width="53.109375" style="8" customWidth="1"/>
    <col min="4" max="4" width="12.109375" style="8" customWidth="1"/>
    <col min="5" max="5" width="13.44140625" style="8" customWidth="1"/>
    <col min="6" max="6" width="10.5546875" style="8" customWidth="1"/>
    <col min="7" max="8" width="9.88671875" style="8" customWidth="1"/>
    <col min="9" max="9" width="10.44140625" style="8" customWidth="1"/>
    <col min="10" max="10" width="11.109375" style="8" customWidth="1"/>
    <col min="11" max="11" width="10.5546875" style="8" customWidth="1"/>
    <col min="12" max="12" width="11.33203125" style="8" customWidth="1"/>
    <col min="13" max="13" width="10.5546875" style="8" customWidth="1"/>
    <col min="14" max="14" width="10.88671875" style="8" customWidth="1"/>
    <col min="15" max="15" width="10.33203125" style="8" customWidth="1"/>
    <col min="16" max="16" width="10.5546875" style="8" customWidth="1"/>
    <col min="17" max="17" width="12" style="8" customWidth="1"/>
    <col min="18" max="18" width="10.33203125" style="8" customWidth="1"/>
    <col min="19" max="16384" width="9.109375" style="8"/>
  </cols>
  <sheetData>
    <row r="1" spans="1:18" ht="18" customHeight="1" x14ac:dyDescent="0.25">
      <c r="C1" s="753" t="s">
        <v>602</v>
      </c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4"/>
      <c r="O1" s="754"/>
      <c r="P1" s="755"/>
      <c r="Q1" s="755"/>
      <c r="R1" s="755"/>
    </row>
    <row r="2" spans="1:18" ht="18" customHeight="1" x14ac:dyDescent="0.25">
      <c r="C2" s="753" t="s">
        <v>30</v>
      </c>
      <c r="D2" s="753"/>
      <c r="E2" s="753"/>
      <c r="F2" s="753"/>
      <c r="G2" s="753"/>
      <c r="H2" s="753"/>
      <c r="I2" s="753"/>
      <c r="J2" s="753"/>
      <c r="K2" s="753"/>
      <c r="L2" s="753"/>
      <c r="M2" s="756"/>
      <c r="N2" s="754"/>
      <c r="O2" s="754"/>
      <c r="P2" s="755"/>
      <c r="Q2" s="755"/>
      <c r="R2" s="755"/>
    </row>
    <row r="3" spans="1:18" ht="18" customHeight="1" thickBot="1" x14ac:dyDescent="0.3">
      <c r="C3" s="9"/>
      <c r="D3" s="9"/>
      <c r="E3" s="9"/>
      <c r="F3" s="9"/>
      <c r="G3" s="9"/>
      <c r="H3" s="9"/>
      <c r="I3" s="9"/>
      <c r="J3" s="9"/>
      <c r="K3" s="9"/>
      <c r="L3" s="9"/>
    </row>
    <row r="4" spans="1:18" ht="65.25" customHeight="1" x14ac:dyDescent="0.25">
      <c r="A4" s="10"/>
      <c r="C4" s="763" t="s">
        <v>31</v>
      </c>
      <c r="D4" s="760" t="s">
        <v>107</v>
      </c>
      <c r="E4" s="761"/>
      <c r="F4" s="762"/>
      <c r="G4" s="760" t="s">
        <v>212</v>
      </c>
      <c r="H4" s="761"/>
      <c r="I4" s="762"/>
      <c r="J4" s="760" t="s">
        <v>215</v>
      </c>
      <c r="K4" s="761"/>
      <c r="L4" s="762"/>
      <c r="M4" s="757" t="s">
        <v>148</v>
      </c>
      <c r="N4" s="758"/>
      <c r="O4" s="759"/>
      <c r="P4" s="757" t="s">
        <v>217</v>
      </c>
      <c r="Q4" s="758"/>
      <c r="R4" s="759"/>
    </row>
    <row r="5" spans="1:18" ht="18.75" customHeight="1" x14ac:dyDescent="0.25">
      <c r="A5" s="11"/>
      <c r="B5" s="12"/>
      <c r="C5" s="764"/>
      <c r="D5" s="13" t="s">
        <v>106</v>
      </c>
      <c r="E5" s="14" t="s">
        <v>216</v>
      </c>
      <c r="F5" s="14" t="s">
        <v>211</v>
      </c>
      <c r="G5" s="13" t="s">
        <v>106</v>
      </c>
      <c r="H5" s="14" t="s">
        <v>216</v>
      </c>
      <c r="I5" s="14" t="s">
        <v>211</v>
      </c>
      <c r="J5" s="13" t="s">
        <v>106</v>
      </c>
      <c r="K5" s="14" t="s">
        <v>216</v>
      </c>
      <c r="L5" s="14" t="s">
        <v>211</v>
      </c>
      <c r="M5" s="13" t="s">
        <v>106</v>
      </c>
      <c r="N5" s="14" t="s">
        <v>216</v>
      </c>
      <c r="O5" s="14" t="s">
        <v>211</v>
      </c>
      <c r="P5" s="13" t="s">
        <v>106</v>
      </c>
      <c r="Q5" s="14" t="s">
        <v>216</v>
      </c>
      <c r="R5" s="15" t="s">
        <v>211</v>
      </c>
    </row>
    <row r="6" spans="1:18" s="17" customFormat="1" ht="19.5" customHeight="1" x14ac:dyDescent="0.25">
      <c r="A6" s="16"/>
      <c r="C6" s="18" t="s">
        <v>32</v>
      </c>
      <c r="D6" s="19">
        <v>98453</v>
      </c>
      <c r="E6" s="19">
        <v>102736</v>
      </c>
      <c r="F6" s="19">
        <v>95538</v>
      </c>
      <c r="G6" s="19">
        <v>63833</v>
      </c>
      <c r="H6" s="19">
        <v>68848</v>
      </c>
      <c r="I6" s="19">
        <v>66852</v>
      </c>
      <c r="J6" s="399">
        <v>121618</v>
      </c>
      <c r="K6" s="399">
        <v>128779</v>
      </c>
      <c r="L6" s="399">
        <v>128543</v>
      </c>
      <c r="M6" s="20">
        <f>(D6+G6+J6)</f>
        <v>283904</v>
      </c>
      <c r="N6" s="20">
        <f>(E6+H6+K6)</f>
        <v>300363</v>
      </c>
      <c r="O6" s="21">
        <f>(F6+I6+L6)</f>
        <v>290933</v>
      </c>
      <c r="P6" s="20">
        <f>(D6+G6+J6)</f>
        <v>283904</v>
      </c>
      <c r="Q6" s="20">
        <f>(E6+H6+K6)</f>
        <v>300363</v>
      </c>
      <c r="R6" s="21">
        <f>(F6+I6+L6)</f>
        <v>290933</v>
      </c>
    </row>
    <row r="7" spans="1:18" s="17" customFormat="1" ht="20.100000000000001" customHeight="1" x14ac:dyDescent="0.25">
      <c r="A7" s="16"/>
      <c r="C7" s="18" t="s">
        <v>33</v>
      </c>
      <c r="D7" s="19">
        <v>13270</v>
      </c>
      <c r="E7" s="19">
        <v>13795</v>
      </c>
      <c r="F7" s="19">
        <v>12041</v>
      </c>
      <c r="G7" s="19">
        <v>8721</v>
      </c>
      <c r="H7" s="19">
        <v>9580</v>
      </c>
      <c r="I7" s="19">
        <v>8994</v>
      </c>
      <c r="J7" s="400">
        <v>16490</v>
      </c>
      <c r="K7" s="400">
        <v>17802</v>
      </c>
      <c r="L7" s="400">
        <v>17801</v>
      </c>
      <c r="M7" s="20">
        <f t="shared" ref="M7:M36" si="0">(D7+G7+J7)</f>
        <v>38481</v>
      </c>
      <c r="N7" s="20">
        <f t="shared" ref="N7:N36" si="1">(E7+H7+K7)</f>
        <v>41177</v>
      </c>
      <c r="O7" s="21">
        <f t="shared" ref="O7:O13" si="2">(F7+I7+L7)</f>
        <v>38836</v>
      </c>
      <c r="P7" s="20">
        <f t="shared" ref="P7:P33" si="3">(D7+G7+J7)</f>
        <v>38481</v>
      </c>
      <c r="Q7" s="20">
        <f t="shared" ref="Q7:Q33" si="4">(E7+H7+K7)</f>
        <v>41177</v>
      </c>
      <c r="R7" s="21">
        <f t="shared" ref="R7:R33" si="5">(F7+I7+L7)</f>
        <v>38836</v>
      </c>
    </row>
    <row r="8" spans="1:18" s="17" customFormat="1" ht="20.100000000000001" customHeight="1" x14ac:dyDescent="0.25">
      <c r="A8" s="16"/>
      <c r="C8" s="22" t="s">
        <v>34</v>
      </c>
      <c r="D8" s="23">
        <v>200028</v>
      </c>
      <c r="E8" s="23">
        <v>275451</v>
      </c>
      <c r="F8" s="23">
        <v>227176</v>
      </c>
      <c r="G8" s="23">
        <v>8810</v>
      </c>
      <c r="H8" s="23">
        <v>9345</v>
      </c>
      <c r="I8" s="23">
        <v>7621</v>
      </c>
      <c r="J8" s="23">
        <v>31730</v>
      </c>
      <c r="K8" s="23">
        <v>31872</v>
      </c>
      <c r="L8" s="23">
        <v>31092</v>
      </c>
      <c r="M8" s="20">
        <f t="shared" si="0"/>
        <v>240568</v>
      </c>
      <c r="N8" s="20">
        <f t="shared" si="1"/>
        <v>316668</v>
      </c>
      <c r="O8" s="21">
        <f>(F8+I8+L8)</f>
        <v>265889</v>
      </c>
      <c r="P8" s="20">
        <f t="shared" si="3"/>
        <v>240568</v>
      </c>
      <c r="Q8" s="20">
        <f t="shared" si="4"/>
        <v>316668</v>
      </c>
      <c r="R8" s="21">
        <f t="shared" si="5"/>
        <v>265889</v>
      </c>
    </row>
    <row r="9" spans="1:18" s="17" customFormat="1" ht="20.100000000000001" customHeight="1" x14ac:dyDescent="0.25">
      <c r="A9" s="16"/>
      <c r="C9" s="18" t="s">
        <v>41</v>
      </c>
      <c r="D9" s="23">
        <v>5080</v>
      </c>
      <c r="E9" s="23">
        <v>5510</v>
      </c>
      <c r="F9" s="23">
        <v>3837</v>
      </c>
      <c r="G9" s="23"/>
      <c r="H9" s="401"/>
      <c r="I9" s="401"/>
      <c r="J9" s="401"/>
      <c r="K9" s="401"/>
      <c r="L9" s="401"/>
      <c r="M9" s="20">
        <f t="shared" si="0"/>
        <v>5080</v>
      </c>
      <c r="N9" s="20">
        <f t="shared" si="1"/>
        <v>5510</v>
      </c>
      <c r="O9" s="21">
        <f t="shared" si="2"/>
        <v>3837</v>
      </c>
      <c r="P9" s="20">
        <f t="shared" si="3"/>
        <v>5080</v>
      </c>
      <c r="Q9" s="20">
        <f t="shared" si="4"/>
        <v>5510</v>
      </c>
      <c r="R9" s="21">
        <f t="shared" si="5"/>
        <v>3837</v>
      </c>
    </row>
    <row r="10" spans="1:18" s="17" customFormat="1" ht="19.5" customHeight="1" x14ac:dyDescent="0.25">
      <c r="A10" s="16"/>
      <c r="C10" s="22" t="s">
        <v>36</v>
      </c>
      <c r="D10" s="23">
        <f>(D11+D12+D13+D14+D15+D16+D17)</f>
        <v>85040</v>
      </c>
      <c r="E10" s="23">
        <f t="shared" ref="E10:F10" si="6">(E11+E12+E13+E14+E15+E16+E17)</f>
        <v>199656</v>
      </c>
      <c r="F10" s="23">
        <f t="shared" si="6"/>
        <v>59247</v>
      </c>
      <c r="G10" s="23">
        <f>SUM(G11+G12+G13+G17)</f>
        <v>0</v>
      </c>
      <c r="H10" s="23">
        <f>SUM(H11+H12+H13+H17)</f>
        <v>0</v>
      </c>
      <c r="I10" s="23">
        <f>SUM(I11+I12+I13+I17)</f>
        <v>0</v>
      </c>
      <c r="J10" s="23">
        <f>SUM(J11+J12+J13+J17)</f>
        <v>0</v>
      </c>
      <c r="K10" s="23">
        <v>0</v>
      </c>
      <c r="L10" s="23">
        <v>0</v>
      </c>
      <c r="M10" s="20">
        <f t="shared" si="0"/>
        <v>85040</v>
      </c>
      <c r="N10" s="20">
        <f t="shared" si="1"/>
        <v>199656</v>
      </c>
      <c r="O10" s="21">
        <f t="shared" si="2"/>
        <v>59247</v>
      </c>
      <c r="P10" s="20">
        <f t="shared" si="3"/>
        <v>85040</v>
      </c>
      <c r="Q10" s="20">
        <f t="shared" si="4"/>
        <v>199656</v>
      </c>
      <c r="R10" s="21">
        <f t="shared" si="5"/>
        <v>59247</v>
      </c>
    </row>
    <row r="11" spans="1:18" ht="19.5" customHeight="1" x14ac:dyDescent="0.25">
      <c r="A11" s="10"/>
      <c r="C11" s="24" t="s">
        <v>600</v>
      </c>
      <c r="D11" s="25"/>
      <c r="E11" s="25">
        <v>1973</v>
      </c>
      <c r="F11" s="25">
        <v>1973</v>
      </c>
      <c r="G11" s="25"/>
      <c r="H11" s="402"/>
      <c r="I11" s="402"/>
      <c r="J11" s="402"/>
      <c r="K11" s="402"/>
      <c r="L11" s="402"/>
      <c r="M11" s="20">
        <f t="shared" si="0"/>
        <v>0</v>
      </c>
      <c r="N11" s="20">
        <f t="shared" si="1"/>
        <v>1973</v>
      </c>
      <c r="O11" s="21">
        <f t="shared" si="2"/>
        <v>1973</v>
      </c>
      <c r="P11" s="20">
        <f t="shared" si="3"/>
        <v>0</v>
      </c>
      <c r="Q11" s="20">
        <f t="shared" si="4"/>
        <v>1973</v>
      </c>
      <c r="R11" s="21">
        <f t="shared" si="5"/>
        <v>1973</v>
      </c>
    </row>
    <row r="12" spans="1:18" ht="19.5" customHeight="1" x14ac:dyDescent="0.25">
      <c r="A12" s="10"/>
      <c r="C12" s="24" t="s">
        <v>227</v>
      </c>
      <c r="D12" s="25">
        <v>17012</v>
      </c>
      <c r="E12" s="25">
        <v>19009</v>
      </c>
      <c r="F12" s="25">
        <v>17246</v>
      </c>
      <c r="G12" s="25"/>
      <c r="H12" s="402"/>
      <c r="I12" s="402"/>
      <c r="J12" s="402"/>
      <c r="K12" s="402"/>
      <c r="L12" s="402"/>
      <c r="M12" s="32">
        <f t="shared" si="0"/>
        <v>17012</v>
      </c>
      <c r="N12" s="32">
        <f t="shared" si="1"/>
        <v>19009</v>
      </c>
      <c r="O12" s="33">
        <f t="shared" si="2"/>
        <v>17246</v>
      </c>
      <c r="P12" s="20">
        <f t="shared" si="3"/>
        <v>17012</v>
      </c>
      <c r="Q12" s="32">
        <f t="shared" si="4"/>
        <v>19009</v>
      </c>
      <c r="R12" s="33">
        <f t="shared" si="5"/>
        <v>17246</v>
      </c>
    </row>
    <row r="13" spans="1:18" s="17" customFormat="1" ht="20.100000000000001" customHeight="1" x14ac:dyDescent="0.25">
      <c r="A13" s="16"/>
      <c r="C13" s="26" t="s">
        <v>104</v>
      </c>
      <c r="D13" s="25">
        <v>28000</v>
      </c>
      <c r="E13" s="25">
        <v>138646</v>
      </c>
      <c r="F13" s="25"/>
      <c r="G13" s="25">
        <f t="shared" ref="G13:L13" si="7">SUM(G14:G16)</f>
        <v>0</v>
      </c>
      <c r="H13" s="25">
        <f t="shared" si="7"/>
        <v>0</v>
      </c>
      <c r="I13" s="25">
        <f t="shared" si="7"/>
        <v>0</v>
      </c>
      <c r="J13" s="25">
        <f t="shared" si="7"/>
        <v>0</v>
      </c>
      <c r="K13" s="25">
        <f t="shared" si="7"/>
        <v>0</v>
      </c>
      <c r="L13" s="25">
        <f t="shared" si="7"/>
        <v>0</v>
      </c>
      <c r="M13" s="32">
        <f t="shared" si="0"/>
        <v>28000</v>
      </c>
      <c r="N13" s="32">
        <f t="shared" si="1"/>
        <v>138646</v>
      </c>
      <c r="O13" s="33">
        <f t="shared" si="2"/>
        <v>0</v>
      </c>
      <c r="P13" s="20">
        <f t="shared" si="3"/>
        <v>28000</v>
      </c>
      <c r="Q13" s="32">
        <f t="shared" si="4"/>
        <v>138646</v>
      </c>
      <c r="R13" s="21">
        <f t="shared" si="5"/>
        <v>0</v>
      </c>
    </row>
    <row r="14" spans="1:18" s="28" customFormat="1" ht="20.100000000000001" customHeight="1" x14ac:dyDescent="0.25">
      <c r="A14" s="27"/>
      <c r="C14" s="29" t="s">
        <v>40</v>
      </c>
      <c r="D14" s="297"/>
      <c r="E14" s="297"/>
      <c r="F14" s="297"/>
      <c r="G14" s="297"/>
      <c r="H14" s="403"/>
      <c r="I14" s="403"/>
      <c r="J14" s="403"/>
      <c r="K14" s="403"/>
      <c r="L14" s="403"/>
      <c r="M14" s="20"/>
      <c r="N14" s="20"/>
      <c r="O14" s="21"/>
      <c r="P14" s="20">
        <f t="shared" si="3"/>
        <v>0</v>
      </c>
      <c r="Q14" s="20">
        <f t="shared" si="4"/>
        <v>0</v>
      </c>
      <c r="R14" s="21">
        <f t="shared" si="5"/>
        <v>0</v>
      </c>
    </row>
    <row r="15" spans="1:18" s="28" customFormat="1" ht="20.100000000000001" customHeight="1" x14ac:dyDescent="0.25">
      <c r="A15" s="27"/>
      <c r="C15" s="29" t="s">
        <v>209</v>
      </c>
      <c r="D15" s="297"/>
      <c r="E15" s="297"/>
      <c r="F15" s="297"/>
      <c r="G15" s="297"/>
      <c r="H15" s="403"/>
      <c r="I15" s="403"/>
      <c r="J15" s="403"/>
      <c r="K15" s="403"/>
      <c r="L15" s="403"/>
      <c r="M15" s="20"/>
      <c r="N15" s="20"/>
      <c r="O15" s="21"/>
      <c r="P15" s="20">
        <f t="shared" si="3"/>
        <v>0</v>
      </c>
      <c r="Q15" s="20">
        <f t="shared" si="4"/>
        <v>0</v>
      </c>
      <c r="R15" s="21">
        <f t="shared" si="5"/>
        <v>0</v>
      </c>
    </row>
    <row r="16" spans="1:18" s="28" customFormat="1" ht="20.100000000000001" customHeight="1" x14ac:dyDescent="0.25">
      <c r="A16" s="27"/>
      <c r="C16" s="29" t="s">
        <v>58</v>
      </c>
      <c r="D16" s="297"/>
      <c r="E16" s="297"/>
      <c r="F16" s="297"/>
      <c r="G16" s="297"/>
      <c r="H16" s="403"/>
      <c r="I16" s="403"/>
      <c r="J16" s="403"/>
      <c r="K16" s="403"/>
      <c r="L16" s="403"/>
      <c r="M16" s="20"/>
      <c r="N16" s="20"/>
      <c r="O16" s="21"/>
      <c r="P16" s="20">
        <f t="shared" si="3"/>
        <v>0</v>
      </c>
      <c r="Q16" s="20">
        <f t="shared" si="4"/>
        <v>0</v>
      </c>
      <c r="R16" s="21">
        <f t="shared" si="5"/>
        <v>0</v>
      </c>
    </row>
    <row r="17" spans="1:18" s="28" customFormat="1" ht="20.100000000000001" customHeight="1" x14ac:dyDescent="0.25">
      <c r="A17" s="27"/>
      <c r="C17" s="29" t="s">
        <v>196</v>
      </c>
      <c r="D17" s="297">
        <v>40028</v>
      </c>
      <c r="E17" s="297">
        <v>40028</v>
      </c>
      <c r="F17" s="297">
        <v>40028</v>
      </c>
      <c r="G17" s="297"/>
      <c r="H17" s="403"/>
      <c r="I17" s="403"/>
      <c r="J17" s="403"/>
      <c r="K17" s="403"/>
      <c r="L17" s="403"/>
      <c r="M17" s="32">
        <f t="shared" si="0"/>
        <v>40028</v>
      </c>
      <c r="N17" s="32">
        <f t="shared" si="1"/>
        <v>40028</v>
      </c>
      <c r="O17" s="33">
        <f>(F17+I17+L17)</f>
        <v>40028</v>
      </c>
      <c r="P17" s="20">
        <f t="shared" si="3"/>
        <v>40028</v>
      </c>
      <c r="Q17" s="32">
        <f t="shared" si="4"/>
        <v>40028</v>
      </c>
      <c r="R17" s="21">
        <f t="shared" si="5"/>
        <v>40028</v>
      </c>
    </row>
    <row r="18" spans="1:18" s="17" customFormat="1" ht="20.100000000000001" customHeight="1" thickBot="1" x14ac:dyDescent="0.3">
      <c r="A18" s="30"/>
      <c r="B18" s="31"/>
      <c r="C18" s="18" t="s">
        <v>59</v>
      </c>
      <c r="D18" s="19">
        <v>458613</v>
      </c>
      <c r="E18" s="19">
        <v>590309</v>
      </c>
      <c r="F18" s="19">
        <v>392414</v>
      </c>
      <c r="G18" s="19">
        <v>200</v>
      </c>
      <c r="H18" s="400">
        <v>200</v>
      </c>
      <c r="I18" s="400">
        <v>72</v>
      </c>
      <c r="J18" s="400">
        <v>699</v>
      </c>
      <c r="K18" s="400">
        <v>527</v>
      </c>
      <c r="L18" s="400">
        <v>525</v>
      </c>
      <c r="M18" s="20">
        <f t="shared" si="0"/>
        <v>459512</v>
      </c>
      <c r="N18" s="20">
        <f t="shared" si="1"/>
        <v>591036</v>
      </c>
      <c r="O18" s="21">
        <f>(F18+I18+L18)</f>
        <v>393011</v>
      </c>
      <c r="P18" s="20">
        <f t="shared" si="3"/>
        <v>459512</v>
      </c>
      <c r="Q18" s="20">
        <f t="shared" si="4"/>
        <v>591036</v>
      </c>
      <c r="R18" s="21">
        <f t="shared" si="5"/>
        <v>393011</v>
      </c>
    </row>
    <row r="19" spans="1:18" s="17" customFormat="1" ht="20.100000000000001" customHeight="1" x14ac:dyDescent="0.25">
      <c r="C19" s="18" t="s">
        <v>60</v>
      </c>
      <c r="D19" s="19">
        <v>20487</v>
      </c>
      <c r="E19" s="19">
        <v>52829</v>
      </c>
      <c r="F19" s="19">
        <v>16169</v>
      </c>
      <c r="G19" s="19"/>
      <c r="H19" s="400"/>
      <c r="I19" s="400"/>
      <c r="J19" s="400"/>
      <c r="K19" s="400"/>
      <c r="L19" s="400"/>
      <c r="M19" s="20">
        <f t="shared" si="0"/>
        <v>20487</v>
      </c>
      <c r="N19" s="20">
        <f t="shared" si="1"/>
        <v>52829</v>
      </c>
      <c r="O19" s="21">
        <f>(F19+I19+L19)</f>
        <v>16169</v>
      </c>
      <c r="P19" s="20">
        <f t="shared" si="3"/>
        <v>20487</v>
      </c>
      <c r="Q19" s="20">
        <f t="shared" si="4"/>
        <v>52829</v>
      </c>
      <c r="R19" s="21">
        <f t="shared" si="5"/>
        <v>16169</v>
      </c>
    </row>
    <row r="20" spans="1:18" s="17" customFormat="1" ht="20.100000000000001" customHeight="1" x14ac:dyDescent="0.25">
      <c r="C20" s="18" t="s">
        <v>61</v>
      </c>
      <c r="D20" s="19">
        <f t="shared" ref="D20:L20" si="8">SUM(D21:D24)</f>
        <v>0</v>
      </c>
      <c r="E20" s="19">
        <v>0</v>
      </c>
      <c r="F20" s="19">
        <v>0</v>
      </c>
      <c r="G20" s="19">
        <f t="shared" si="8"/>
        <v>0</v>
      </c>
      <c r="H20" s="19">
        <f>SUM(H21:H24)</f>
        <v>0</v>
      </c>
      <c r="I20" s="19">
        <f t="shared" si="8"/>
        <v>0</v>
      </c>
      <c r="J20" s="19">
        <f t="shared" si="8"/>
        <v>0</v>
      </c>
      <c r="K20" s="19">
        <f>SUM(K21:K24)</f>
        <v>0</v>
      </c>
      <c r="L20" s="19">
        <f t="shared" si="8"/>
        <v>0</v>
      </c>
      <c r="M20" s="20">
        <f t="shared" si="0"/>
        <v>0</v>
      </c>
      <c r="N20" s="20">
        <f t="shared" si="1"/>
        <v>0</v>
      </c>
      <c r="O20" s="21">
        <f>(F20+I20+L20)</f>
        <v>0</v>
      </c>
      <c r="P20" s="20">
        <f t="shared" si="3"/>
        <v>0</v>
      </c>
      <c r="Q20" s="20">
        <f t="shared" si="4"/>
        <v>0</v>
      </c>
      <c r="R20" s="21">
        <f t="shared" si="5"/>
        <v>0</v>
      </c>
    </row>
    <row r="21" spans="1:18" s="17" customFormat="1" ht="20.100000000000001" customHeight="1" x14ac:dyDescent="0.25">
      <c r="C21" s="26" t="s">
        <v>37</v>
      </c>
      <c r="D21" s="25"/>
      <c r="E21" s="25"/>
      <c r="F21" s="25"/>
      <c r="G21" s="19"/>
      <c r="H21" s="400"/>
      <c r="I21" s="400"/>
      <c r="J21" s="400"/>
      <c r="K21" s="400"/>
      <c r="L21" s="400"/>
      <c r="M21" s="20"/>
      <c r="N21" s="20"/>
      <c r="O21" s="21"/>
      <c r="P21" s="20">
        <f t="shared" si="3"/>
        <v>0</v>
      </c>
      <c r="Q21" s="20">
        <f t="shared" si="4"/>
        <v>0</v>
      </c>
      <c r="R21" s="21">
        <f t="shared" si="5"/>
        <v>0</v>
      </c>
    </row>
    <row r="22" spans="1:18" ht="20.100000000000001" customHeight="1" x14ac:dyDescent="0.25">
      <c r="C22" s="24" t="s">
        <v>38</v>
      </c>
      <c r="D22" s="25"/>
      <c r="E22" s="25"/>
      <c r="F22" s="25"/>
      <c r="G22" s="25"/>
      <c r="H22" s="402"/>
      <c r="I22" s="402"/>
      <c r="J22" s="402"/>
      <c r="K22" s="402"/>
      <c r="L22" s="402"/>
      <c r="M22" s="20">
        <f t="shared" si="0"/>
        <v>0</v>
      </c>
      <c r="N22" s="32">
        <f t="shared" si="1"/>
        <v>0</v>
      </c>
      <c r="O22" s="33">
        <f>(F22+I22+L22)</f>
        <v>0</v>
      </c>
      <c r="P22" s="20">
        <f t="shared" si="3"/>
        <v>0</v>
      </c>
      <c r="Q22" s="20">
        <f t="shared" si="4"/>
        <v>0</v>
      </c>
      <c r="R22" s="21">
        <f t="shared" si="5"/>
        <v>0</v>
      </c>
    </row>
    <row r="23" spans="1:18" s="17" customFormat="1" ht="30.75" customHeight="1" x14ac:dyDescent="0.25">
      <c r="C23" s="24" t="s">
        <v>62</v>
      </c>
      <c r="D23" s="25"/>
      <c r="E23" s="25">
        <v>5212</v>
      </c>
      <c r="F23" s="25">
        <v>5212</v>
      </c>
      <c r="G23" s="19"/>
      <c r="H23" s="400"/>
      <c r="I23" s="400"/>
      <c r="J23" s="400"/>
      <c r="K23" s="400"/>
      <c r="L23" s="400"/>
      <c r="M23" s="20"/>
      <c r="N23" s="20"/>
      <c r="O23" s="21"/>
      <c r="P23" s="20">
        <f t="shared" si="3"/>
        <v>0</v>
      </c>
      <c r="Q23" s="20">
        <f t="shared" si="4"/>
        <v>5212</v>
      </c>
      <c r="R23" s="21">
        <f t="shared" si="5"/>
        <v>5212</v>
      </c>
    </row>
    <row r="24" spans="1:18" s="17" customFormat="1" ht="20.100000000000001" customHeight="1" x14ac:dyDescent="0.25">
      <c r="C24" s="24" t="s">
        <v>105</v>
      </c>
      <c r="D24" s="25"/>
      <c r="E24" s="25"/>
      <c r="F24" s="25"/>
      <c r="G24" s="25"/>
      <c r="H24" s="25"/>
      <c r="I24" s="25"/>
      <c r="J24" s="25"/>
      <c r="K24" s="25"/>
      <c r="L24" s="25"/>
      <c r="M24" s="20"/>
      <c r="N24" s="20"/>
      <c r="O24" s="21"/>
      <c r="P24" s="20">
        <f t="shared" si="3"/>
        <v>0</v>
      </c>
      <c r="Q24" s="20">
        <f t="shared" si="4"/>
        <v>0</v>
      </c>
      <c r="R24" s="21">
        <f t="shared" si="5"/>
        <v>0</v>
      </c>
    </row>
    <row r="25" spans="1:18" s="34" customFormat="1" ht="20.100000000000001" customHeight="1" x14ac:dyDescent="0.25">
      <c r="C25" s="35" t="s">
        <v>63</v>
      </c>
      <c r="D25" s="297"/>
      <c r="E25" s="297"/>
      <c r="F25" s="297"/>
      <c r="G25" s="297"/>
      <c r="H25" s="403"/>
      <c r="I25" s="403"/>
      <c r="J25" s="403"/>
      <c r="K25" s="403"/>
      <c r="L25" s="403"/>
      <c r="M25" s="20"/>
      <c r="N25" s="20"/>
      <c r="O25" s="21"/>
      <c r="P25" s="20">
        <f t="shared" si="3"/>
        <v>0</v>
      </c>
      <c r="Q25" s="20">
        <f t="shared" si="4"/>
        <v>0</v>
      </c>
      <c r="R25" s="21">
        <f t="shared" si="5"/>
        <v>0</v>
      </c>
    </row>
    <row r="26" spans="1:18" s="34" customFormat="1" ht="20.100000000000001" customHeight="1" x14ac:dyDescent="0.25">
      <c r="C26" s="35" t="s">
        <v>64</v>
      </c>
      <c r="D26" s="297"/>
      <c r="E26" s="297"/>
      <c r="F26" s="297"/>
      <c r="G26" s="297"/>
      <c r="H26" s="403"/>
      <c r="I26" s="403"/>
      <c r="J26" s="403"/>
      <c r="K26" s="403"/>
      <c r="L26" s="403"/>
      <c r="M26" s="20"/>
      <c r="N26" s="20"/>
      <c r="O26" s="21"/>
      <c r="P26" s="20">
        <f t="shared" si="3"/>
        <v>0</v>
      </c>
      <c r="Q26" s="20">
        <f t="shared" si="4"/>
        <v>0</v>
      </c>
      <c r="R26" s="21">
        <f t="shared" si="5"/>
        <v>0</v>
      </c>
    </row>
    <row r="27" spans="1:18" s="34" customFormat="1" ht="20.100000000000001" customHeight="1" x14ac:dyDescent="0.25">
      <c r="C27" s="29" t="s">
        <v>65</v>
      </c>
      <c r="D27" s="297"/>
      <c r="E27" s="297"/>
      <c r="F27" s="297"/>
      <c r="G27" s="297"/>
      <c r="H27" s="297"/>
      <c r="I27" s="297"/>
      <c r="J27" s="297"/>
      <c r="K27" s="297"/>
      <c r="L27" s="297"/>
      <c r="M27" s="20"/>
      <c r="N27" s="20"/>
      <c r="O27" s="21"/>
      <c r="P27" s="20">
        <f t="shared" si="3"/>
        <v>0</v>
      </c>
      <c r="Q27" s="20">
        <f t="shared" si="4"/>
        <v>0</v>
      </c>
      <c r="R27" s="21">
        <f t="shared" si="5"/>
        <v>0</v>
      </c>
    </row>
    <row r="28" spans="1:18" s="17" customFormat="1" ht="20.100000000000001" customHeight="1" x14ac:dyDescent="0.25">
      <c r="C28" s="18" t="s">
        <v>66</v>
      </c>
      <c r="D28" s="19">
        <f>SUM(D6,D7,D8,D9,D18,D19,D20,D10)</f>
        <v>880971</v>
      </c>
      <c r="E28" s="19">
        <f>SUM(E6,E7,E8,E9,E18,E19,E20,E10,E23)</f>
        <v>1245498</v>
      </c>
      <c r="F28" s="19">
        <f>SUM(F6,F7,F8,F9,F18,F19,F20,F10,F23)</f>
        <v>811634</v>
      </c>
      <c r="G28" s="19">
        <f t="shared" ref="G28:L28" si="9">SUM(G6,G7,G8,G9,G18,G19,G20,G10)</f>
        <v>81564</v>
      </c>
      <c r="H28" s="19">
        <f>SUM(H6,H7,H8,H9,H18,H19,H20,H10)</f>
        <v>87973</v>
      </c>
      <c r="I28" s="19">
        <f t="shared" si="9"/>
        <v>83539</v>
      </c>
      <c r="J28" s="19">
        <f t="shared" si="9"/>
        <v>170537</v>
      </c>
      <c r="K28" s="19">
        <f t="shared" si="9"/>
        <v>178980</v>
      </c>
      <c r="L28" s="19">
        <f t="shared" si="9"/>
        <v>177961</v>
      </c>
      <c r="M28" s="20">
        <f>(D28+G28+J28)</f>
        <v>1133072</v>
      </c>
      <c r="N28" s="20">
        <f>(E28+H28+K28)</f>
        <v>1512451</v>
      </c>
      <c r="O28" s="21">
        <f>(F28+I28+L28)</f>
        <v>1073134</v>
      </c>
      <c r="P28" s="20">
        <f t="shared" si="3"/>
        <v>1133072</v>
      </c>
      <c r="Q28" s="20">
        <f>(E28+H28+K28)</f>
        <v>1512451</v>
      </c>
      <c r="R28" s="21">
        <f>(F28+I28+L28)</f>
        <v>1073134</v>
      </c>
    </row>
    <row r="29" spans="1:18" s="17" customFormat="1" ht="20.100000000000001" customHeight="1" x14ac:dyDescent="0.25">
      <c r="C29" s="18" t="s">
        <v>385</v>
      </c>
      <c r="D29" s="19"/>
      <c r="E29" s="19"/>
      <c r="F29" s="19"/>
      <c r="G29" s="19"/>
      <c r="H29" s="404"/>
      <c r="I29" s="404"/>
      <c r="J29" s="404"/>
      <c r="K29" s="404"/>
      <c r="L29" s="404"/>
      <c r="M29" s="20"/>
      <c r="N29" s="20"/>
      <c r="O29" s="21"/>
      <c r="P29" s="20">
        <f t="shared" si="3"/>
        <v>0</v>
      </c>
      <c r="Q29" s="20">
        <f t="shared" si="4"/>
        <v>0</v>
      </c>
      <c r="R29" s="21">
        <f t="shared" si="5"/>
        <v>0</v>
      </c>
    </row>
    <row r="30" spans="1:18" s="17" customFormat="1" ht="20.100000000000001" customHeight="1" x14ac:dyDescent="0.25">
      <c r="C30" s="18" t="s">
        <v>207</v>
      </c>
      <c r="D30" s="19"/>
      <c r="E30" s="19"/>
      <c r="F30" s="19"/>
      <c r="G30" s="19"/>
      <c r="H30" s="404"/>
      <c r="I30" s="404"/>
      <c r="J30" s="404"/>
      <c r="K30" s="404"/>
      <c r="L30" s="404"/>
      <c r="M30" s="20"/>
      <c r="N30" s="20"/>
      <c r="O30" s="21"/>
      <c r="P30" s="20">
        <f t="shared" si="3"/>
        <v>0</v>
      </c>
      <c r="Q30" s="20">
        <f t="shared" si="4"/>
        <v>0</v>
      </c>
      <c r="R30" s="21">
        <f t="shared" si="5"/>
        <v>0</v>
      </c>
    </row>
    <row r="31" spans="1:18" s="17" customFormat="1" ht="20.100000000000001" customHeight="1" x14ac:dyDescent="0.25">
      <c r="C31" s="18" t="s">
        <v>197</v>
      </c>
      <c r="D31" s="19"/>
      <c r="E31" s="19"/>
      <c r="F31" s="19"/>
      <c r="G31" s="19"/>
      <c r="H31" s="404"/>
      <c r="I31" s="404"/>
      <c r="J31" s="404"/>
      <c r="K31" s="404"/>
      <c r="L31" s="404"/>
      <c r="M31" s="20"/>
      <c r="N31" s="20"/>
      <c r="O31" s="21"/>
      <c r="P31" s="20">
        <f t="shared" si="3"/>
        <v>0</v>
      </c>
      <c r="Q31" s="20">
        <f t="shared" si="4"/>
        <v>0</v>
      </c>
      <c r="R31" s="21">
        <f t="shared" si="5"/>
        <v>0</v>
      </c>
    </row>
    <row r="32" spans="1:18" s="17" customFormat="1" ht="20.100000000000001" customHeight="1" x14ac:dyDescent="0.25">
      <c r="C32" s="18" t="s">
        <v>349</v>
      </c>
      <c r="D32" s="25"/>
      <c r="E32" s="25">
        <v>10662</v>
      </c>
      <c r="F32" s="25">
        <v>10662</v>
      </c>
      <c r="G32" s="25"/>
      <c r="H32" s="405"/>
      <c r="I32" s="405"/>
      <c r="J32" s="405"/>
      <c r="K32" s="405"/>
      <c r="L32" s="405"/>
      <c r="M32" s="32">
        <f t="shared" si="0"/>
        <v>0</v>
      </c>
      <c r="N32" s="32">
        <f t="shared" si="1"/>
        <v>10662</v>
      </c>
      <c r="O32" s="33">
        <f>(F32+I32+L32)</f>
        <v>10662</v>
      </c>
      <c r="P32" s="20">
        <f t="shared" si="3"/>
        <v>0</v>
      </c>
      <c r="Q32" s="20">
        <f t="shared" si="4"/>
        <v>10662</v>
      </c>
      <c r="R32" s="21">
        <f t="shared" si="5"/>
        <v>10662</v>
      </c>
    </row>
    <row r="33" spans="3:18" s="17" customFormat="1" ht="20.100000000000001" customHeight="1" x14ac:dyDescent="0.25">
      <c r="C33" s="18" t="s">
        <v>601</v>
      </c>
      <c r="D33" s="25"/>
      <c r="E33" s="25"/>
      <c r="F33" s="25"/>
      <c r="G33" s="25"/>
      <c r="H33" s="405"/>
      <c r="I33" s="405"/>
      <c r="J33" s="405"/>
      <c r="K33" s="405"/>
      <c r="L33" s="405"/>
      <c r="M33" s="32"/>
      <c r="N33" s="32"/>
      <c r="O33" s="33"/>
      <c r="P33" s="20">
        <f t="shared" si="3"/>
        <v>0</v>
      </c>
      <c r="Q33" s="20">
        <f t="shared" si="4"/>
        <v>0</v>
      </c>
      <c r="R33" s="33">
        <f t="shared" si="5"/>
        <v>0</v>
      </c>
    </row>
    <row r="34" spans="3:18" s="17" customFormat="1" ht="20.100000000000001" customHeight="1" x14ac:dyDescent="0.25">
      <c r="C34" s="18" t="s">
        <v>144</v>
      </c>
      <c r="D34" s="25">
        <v>251001</v>
      </c>
      <c r="E34" s="25">
        <v>258644</v>
      </c>
      <c r="F34" s="25">
        <v>254805</v>
      </c>
      <c r="G34" s="25"/>
      <c r="H34" s="405"/>
      <c r="I34" s="405"/>
      <c r="J34" s="405"/>
      <c r="K34" s="405"/>
      <c r="L34" s="405"/>
      <c r="M34" s="32">
        <f t="shared" si="0"/>
        <v>251001</v>
      </c>
      <c r="N34" s="32">
        <f t="shared" si="1"/>
        <v>258644</v>
      </c>
      <c r="O34" s="33">
        <f>(F34+I34+L34)</f>
        <v>254805</v>
      </c>
      <c r="P34" s="20">
        <v>0</v>
      </c>
      <c r="Q34" s="20"/>
      <c r="R34" s="33"/>
    </row>
    <row r="35" spans="3:18" s="17" customFormat="1" ht="20.100000000000001" customHeight="1" x14ac:dyDescent="0.25">
      <c r="C35" s="18" t="s">
        <v>67</v>
      </c>
      <c r="D35" s="19">
        <f>(D29+D30+D31+D32+D33+D34)</f>
        <v>251001</v>
      </c>
      <c r="E35" s="19">
        <f>(E29+E30+E31+E32+E33+E34)</f>
        <v>269306</v>
      </c>
      <c r="F35" s="19">
        <f>(F29+F30+F31+F32+F33+F34)</f>
        <v>265467</v>
      </c>
      <c r="G35" s="19">
        <f t="shared" ref="G35:L35" si="10">SUM(G29:G34)</f>
        <v>0</v>
      </c>
      <c r="H35" s="19">
        <f>SUM(H29:H34)</f>
        <v>0</v>
      </c>
      <c r="I35" s="19">
        <f t="shared" si="10"/>
        <v>0</v>
      </c>
      <c r="J35" s="19">
        <f t="shared" si="10"/>
        <v>0</v>
      </c>
      <c r="K35" s="19">
        <f>SUM(K29:K34)</f>
        <v>0</v>
      </c>
      <c r="L35" s="19">
        <f t="shared" si="10"/>
        <v>0</v>
      </c>
      <c r="M35" s="20">
        <f t="shared" si="0"/>
        <v>251001</v>
      </c>
      <c r="N35" s="20">
        <f>(E35+H35+K35)</f>
        <v>269306</v>
      </c>
      <c r="O35" s="21">
        <f>(F35+I35+L35)</f>
        <v>265467</v>
      </c>
      <c r="P35" s="20">
        <v>0</v>
      </c>
      <c r="Q35" s="20">
        <f>SUM(Q29:Q34)</f>
        <v>10662</v>
      </c>
      <c r="R35" s="21">
        <f>SUM(R29:R34)</f>
        <v>10662</v>
      </c>
    </row>
    <row r="36" spans="3:18" s="17" customFormat="1" ht="20.100000000000001" customHeight="1" thickBot="1" x14ac:dyDescent="0.3">
      <c r="C36" s="36" t="s">
        <v>68</v>
      </c>
      <c r="D36" s="37">
        <f>(D28+D35)</f>
        <v>1131972</v>
      </c>
      <c r="E36" s="37">
        <f>(E28+E35)</f>
        <v>1514804</v>
      </c>
      <c r="F36" s="37">
        <f>(F28+F35)</f>
        <v>1077101</v>
      </c>
      <c r="G36" s="37">
        <f t="shared" ref="G36:L36" si="11">SUM(G28,G35)</f>
        <v>81564</v>
      </c>
      <c r="H36" s="37">
        <f>SUM(H28,H35)</f>
        <v>87973</v>
      </c>
      <c r="I36" s="37">
        <f t="shared" si="11"/>
        <v>83539</v>
      </c>
      <c r="J36" s="37">
        <f t="shared" si="11"/>
        <v>170537</v>
      </c>
      <c r="K36" s="37">
        <f>SUM(K28,K35)</f>
        <v>178980</v>
      </c>
      <c r="L36" s="37">
        <f t="shared" si="11"/>
        <v>177961</v>
      </c>
      <c r="M36" s="38">
        <f t="shared" si="0"/>
        <v>1384073</v>
      </c>
      <c r="N36" s="38">
        <f t="shared" si="1"/>
        <v>1781757</v>
      </c>
      <c r="O36" s="39">
        <f>(F36+I36+L36)</f>
        <v>1338601</v>
      </c>
      <c r="P36" s="20">
        <v>1133072</v>
      </c>
      <c r="Q36" s="38">
        <f t="shared" ref="Q36" si="12">(Q28+Q35)</f>
        <v>1523113</v>
      </c>
      <c r="R36" s="39">
        <f>(R28+R35)</f>
        <v>1083796</v>
      </c>
    </row>
  </sheetData>
  <mergeCells count="8">
    <mergeCell ref="C1:R1"/>
    <mergeCell ref="C2:R2"/>
    <mergeCell ref="P4:R4"/>
    <mergeCell ref="J4:L4"/>
    <mergeCell ref="M4:O4"/>
    <mergeCell ref="C4:C5"/>
    <mergeCell ref="D4:F4"/>
    <mergeCell ref="G4:I4"/>
  </mergeCells>
  <phoneticPr fontId="0" type="noConversion"/>
  <printOptions horizontalCentered="1"/>
  <pageMargins left="0.19685039370078741" right="0" top="0.82677165354330717" bottom="0.31496062992125984" header="0.27559055118110237" footer="0.19685039370078741"/>
  <pageSetup paperSize="9" scale="68" orientation="landscape" r:id="rId1"/>
  <headerFooter alignWithMargins="0">
    <oddHeader xml:space="preserve">&amp;L&amp;11 4. melléklet a   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00"/>
  <sheetViews>
    <sheetView view="pageBreakPreview" zoomScaleNormal="75" zoomScaleSheetLayoutView="100" workbookViewId="0">
      <selection activeCell="H150" sqref="H150"/>
    </sheetView>
  </sheetViews>
  <sheetFormatPr defaultColWidth="9.109375" defaultRowHeight="15" x14ac:dyDescent="0.25"/>
  <cols>
    <col min="1" max="1" width="14.5546875" style="263" customWidth="1"/>
    <col min="2" max="2" width="10.44140625" style="264" customWidth="1"/>
    <col min="3" max="3" width="72.5546875" style="263" customWidth="1"/>
    <col min="4" max="4" width="13.88671875" style="265" customWidth="1"/>
    <col min="5" max="5" width="14.109375" style="263" customWidth="1"/>
    <col min="6" max="6" width="12.5546875" style="263" customWidth="1"/>
    <col min="7" max="7" width="12.44140625" style="263" customWidth="1"/>
    <col min="8" max="8" width="14.88671875" style="263" customWidth="1"/>
    <col min="9" max="9" width="11.88671875" style="263" customWidth="1"/>
    <col min="10" max="10" width="12" style="263" customWidth="1"/>
    <col min="11" max="11" width="12.88671875" style="263" customWidth="1"/>
    <col min="12" max="12" width="10.5546875" style="263" customWidth="1"/>
    <col min="13" max="13" width="15.109375" style="263" customWidth="1"/>
    <col min="14" max="14" width="15.33203125" style="266" customWidth="1"/>
    <col min="15" max="15" width="15.33203125" style="263" customWidth="1"/>
    <col min="16" max="16" width="12.6640625" style="263" customWidth="1"/>
    <col min="17" max="17" width="18.44140625" style="263" customWidth="1"/>
    <col min="18" max="18" width="11.6640625" style="263" customWidth="1"/>
    <col min="19" max="16384" width="9.109375" style="263"/>
  </cols>
  <sheetData>
    <row r="1" spans="1:18" ht="10.5" customHeight="1" x14ac:dyDescent="0.25"/>
    <row r="2" spans="1:18" ht="15.75" customHeight="1" x14ac:dyDescent="0.25">
      <c r="B2" s="806" t="s">
        <v>674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</row>
    <row r="3" spans="1:18" ht="12.75" customHeight="1" x14ac:dyDescent="0.25"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370"/>
    </row>
    <row r="4" spans="1:18" ht="11.25" customHeight="1" thickBot="1" x14ac:dyDescent="0.3">
      <c r="M4" s="265"/>
      <c r="N4" s="267"/>
      <c r="O4" s="267"/>
      <c r="P4" s="267"/>
      <c r="Q4" s="267" t="s">
        <v>406</v>
      </c>
    </row>
    <row r="5" spans="1:18" ht="13.5" customHeight="1" thickBot="1" x14ac:dyDescent="0.3">
      <c r="A5" s="813" t="s">
        <v>101</v>
      </c>
      <c r="B5" s="814"/>
      <c r="C5" s="814"/>
      <c r="D5" s="814"/>
      <c r="E5" s="814" t="s">
        <v>173</v>
      </c>
      <c r="F5" s="820" t="s">
        <v>174</v>
      </c>
      <c r="G5" s="820"/>
      <c r="H5" s="820"/>
      <c r="I5" s="820"/>
      <c r="J5" s="820"/>
      <c r="K5" s="820"/>
      <c r="L5" s="820" t="s">
        <v>175</v>
      </c>
      <c r="M5" s="820"/>
      <c r="N5" s="820"/>
      <c r="O5" s="822"/>
      <c r="P5" s="835" t="s">
        <v>162</v>
      </c>
      <c r="Q5" s="836"/>
      <c r="R5" s="837"/>
    </row>
    <row r="6" spans="1:18" ht="12" customHeight="1" x14ac:dyDescent="0.25">
      <c r="A6" s="815"/>
      <c r="B6" s="809"/>
      <c r="C6" s="809"/>
      <c r="D6" s="809"/>
      <c r="E6" s="809"/>
      <c r="F6" s="811" t="s">
        <v>176</v>
      </c>
      <c r="G6" s="811" t="s">
        <v>195</v>
      </c>
      <c r="H6" s="811" t="s">
        <v>178</v>
      </c>
      <c r="I6" s="811" t="s">
        <v>36</v>
      </c>
      <c r="J6" s="811" t="s">
        <v>35</v>
      </c>
      <c r="K6" s="811" t="s">
        <v>104</v>
      </c>
      <c r="L6" s="809" t="s">
        <v>165</v>
      </c>
      <c r="M6" s="809" t="s">
        <v>164</v>
      </c>
      <c r="N6" s="811" t="s">
        <v>61</v>
      </c>
      <c r="O6" s="807" t="s">
        <v>380</v>
      </c>
      <c r="P6" s="821" t="s">
        <v>361</v>
      </c>
      <c r="Q6" s="818" t="s">
        <v>146</v>
      </c>
      <c r="R6" s="833" t="s">
        <v>403</v>
      </c>
    </row>
    <row r="7" spans="1:18" ht="57" customHeight="1" thickBot="1" x14ac:dyDescent="0.3">
      <c r="A7" s="816"/>
      <c r="B7" s="810"/>
      <c r="C7" s="810"/>
      <c r="D7" s="810"/>
      <c r="E7" s="810"/>
      <c r="F7" s="812"/>
      <c r="G7" s="812"/>
      <c r="H7" s="812"/>
      <c r="I7" s="812"/>
      <c r="J7" s="812"/>
      <c r="K7" s="812"/>
      <c r="L7" s="810"/>
      <c r="M7" s="810"/>
      <c r="N7" s="812"/>
      <c r="O7" s="808"/>
      <c r="P7" s="808"/>
      <c r="Q7" s="819"/>
      <c r="R7" s="834"/>
    </row>
    <row r="8" spans="1:18" ht="13.5" customHeight="1" x14ac:dyDescent="0.25">
      <c r="A8" s="782" t="s">
        <v>379</v>
      </c>
      <c r="B8" s="769" t="s">
        <v>180</v>
      </c>
      <c r="C8" s="765" t="s">
        <v>316</v>
      </c>
      <c r="D8" s="382" t="s">
        <v>102</v>
      </c>
      <c r="E8" s="455">
        <f>SUM(F8:Q8)</f>
        <v>104846</v>
      </c>
      <c r="F8" s="456">
        <v>49500</v>
      </c>
      <c r="G8" s="456">
        <v>6427</v>
      </c>
      <c r="H8" s="456">
        <v>18119</v>
      </c>
      <c r="I8" s="456"/>
      <c r="J8" s="456"/>
      <c r="K8" s="456">
        <v>28000</v>
      </c>
      <c r="L8" s="456"/>
      <c r="M8" s="456">
        <v>2800</v>
      </c>
      <c r="N8" s="456"/>
      <c r="O8" s="456"/>
      <c r="P8" s="456"/>
      <c r="Q8" s="457"/>
      <c r="R8" s="458"/>
    </row>
    <row r="9" spans="1:18" ht="15.75" customHeight="1" x14ac:dyDescent="0.25">
      <c r="A9" s="783"/>
      <c r="B9" s="770"/>
      <c r="C9" s="766"/>
      <c r="D9" s="383" t="s">
        <v>231</v>
      </c>
      <c r="E9" s="459">
        <f>SUM(F9:R9)</f>
        <v>229726</v>
      </c>
      <c r="F9" s="460">
        <v>52289</v>
      </c>
      <c r="G9" s="460">
        <v>6853</v>
      </c>
      <c r="H9" s="460">
        <v>25769</v>
      </c>
      <c r="I9" s="460">
        <v>50</v>
      </c>
      <c r="J9" s="460"/>
      <c r="K9" s="460">
        <v>138646</v>
      </c>
      <c r="L9" s="460">
        <v>250</v>
      </c>
      <c r="M9" s="460">
        <v>5869</v>
      </c>
      <c r="N9" s="460"/>
      <c r="O9" s="460"/>
      <c r="P9" s="460"/>
      <c r="Q9" s="461"/>
      <c r="R9" s="462"/>
    </row>
    <row r="10" spans="1:18" ht="13.5" customHeight="1" x14ac:dyDescent="0.25">
      <c r="A10" s="783"/>
      <c r="B10" s="770"/>
      <c r="C10" s="767"/>
      <c r="D10" s="383" t="s">
        <v>211</v>
      </c>
      <c r="E10" s="459">
        <f>SUM(F10:R10)</f>
        <v>83033</v>
      </c>
      <c r="F10" s="463">
        <v>48618</v>
      </c>
      <c r="G10" s="463">
        <v>6502</v>
      </c>
      <c r="H10" s="463">
        <v>23565</v>
      </c>
      <c r="I10" s="463">
        <v>50</v>
      </c>
      <c r="J10" s="463"/>
      <c r="K10" s="463">
        <v>0</v>
      </c>
      <c r="L10" s="463">
        <v>250</v>
      </c>
      <c r="M10" s="463">
        <v>4048</v>
      </c>
      <c r="N10" s="463"/>
      <c r="O10" s="463"/>
      <c r="P10" s="463"/>
      <c r="Q10" s="464"/>
      <c r="R10" s="465"/>
    </row>
    <row r="11" spans="1:18" ht="13.5" customHeight="1" thickBot="1" x14ac:dyDescent="0.3">
      <c r="A11" s="784"/>
      <c r="B11" s="771"/>
      <c r="C11" s="768"/>
      <c r="D11" s="384" t="s">
        <v>311</v>
      </c>
      <c r="E11" s="466">
        <f t="shared" ref="E11:M11" si="0">(E10/E9)</f>
        <v>0.3614436328495686</v>
      </c>
      <c r="F11" s="466">
        <f t="shared" si="0"/>
        <v>0.92979402933695421</v>
      </c>
      <c r="G11" s="466">
        <f t="shared" si="0"/>
        <v>0.94878155552312859</v>
      </c>
      <c r="H11" s="466">
        <f t="shared" si="0"/>
        <v>0.91447087585858977</v>
      </c>
      <c r="I11" s="466">
        <f t="shared" si="0"/>
        <v>1</v>
      </c>
      <c r="J11" s="466"/>
      <c r="K11" s="466">
        <f t="shared" si="0"/>
        <v>0</v>
      </c>
      <c r="L11" s="466">
        <f t="shared" si="0"/>
        <v>1</v>
      </c>
      <c r="M11" s="466">
        <f t="shared" si="0"/>
        <v>0.6897256772874425</v>
      </c>
      <c r="N11" s="466"/>
      <c r="O11" s="466"/>
      <c r="P11" s="466"/>
      <c r="Q11" s="467"/>
      <c r="R11" s="468"/>
    </row>
    <row r="12" spans="1:18" ht="13.5" customHeight="1" x14ac:dyDescent="0.25">
      <c r="A12" s="785" t="s">
        <v>181</v>
      </c>
      <c r="B12" s="769" t="s">
        <v>183</v>
      </c>
      <c r="C12" s="765" t="s">
        <v>184</v>
      </c>
      <c r="D12" s="382" t="s">
        <v>102</v>
      </c>
      <c r="E12" s="455">
        <f>SUM(F12:Q12)</f>
        <v>1778</v>
      </c>
      <c r="F12" s="469"/>
      <c r="G12" s="469"/>
      <c r="H12" s="460">
        <v>1778</v>
      </c>
      <c r="I12" s="469"/>
      <c r="J12" s="469"/>
      <c r="K12" s="469"/>
      <c r="L12" s="469"/>
      <c r="M12" s="469"/>
      <c r="N12" s="470"/>
      <c r="O12" s="470"/>
      <c r="P12" s="470"/>
      <c r="Q12" s="471"/>
      <c r="R12" s="472"/>
    </row>
    <row r="13" spans="1:18" ht="13.5" customHeight="1" x14ac:dyDescent="0.25">
      <c r="A13" s="786"/>
      <c r="B13" s="775"/>
      <c r="C13" s="767"/>
      <c r="D13" s="383" t="s">
        <v>231</v>
      </c>
      <c r="E13" s="459">
        <f t="shared" ref="E13:E94" si="1">SUM(F13:Q13)</f>
        <v>1778</v>
      </c>
      <c r="F13" s="473"/>
      <c r="G13" s="473"/>
      <c r="H13" s="460">
        <v>1778</v>
      </c>
      <c r="I13" s="473"/>
      <c r="J13" s="473"/>
      <c r="K13" s="473"/>
      <c r="L13" s="473"/>
      <c r="M13" s="473"/>
      <c r="N13" s="463"/>
      <c r="O13" s="463"/>
      <c r="P13" s="463"/>
      <c r="Q13" s="464"/>
      <c r="R13" s="465"/>
    </row>
    <row r="14" spans="1:18" ht="13.5" customHeight="1" x14ac:dyDescent="0.25">
      <c r="A14" s="786"/>
      <c r="B14" s="775"/>
      <c r="C14" s="767"/>
      <c r="D14" s="383" t="s">
        <v>211</v>
      </c>
      <c r="E14" s="459">
        <f>SUM(F14:Q14)</f>
        <v>1582</v>
      </c>
      <c r="F14" s="463"/>
      <c r="G14" s="463"/>
      <c r="H14" s="463">
        <v>1582</v>
      </c>
      <c r="I14" s="463"/>
      <c r="J14" s="463"/>
      <c r="K14" s="463"/>
      <c r="L14" s="463"/>
      <c r="M14" s="463"/>
      <c r="N14" s="463"/>
      <c r="O14" s="463"/>
      <c r="P14" s="463"/>
      <c r="Q14" s="464"/>
      <c r="R14" s="465"/>
    </row>
    <row r="15" spans="1:18" ht="13.5" customHeight="1" thickBot="1" x14ac:dyDescent="0.3">
      <c r="A15" s="786"/>
      <c r="B15" s="775"/>
      <c r="C15" s="767"/>
      <c r="D15" s="569" t="s">
        <v>311</v>
      </c>
      <c r="E15" s="695">
        <f t="shared" ref="E15:H15" si="2">(E14/E13)</f>
        <v>0.88976377952755903</v>
      </c>
      <c r="F15" s="570"/>
      <c r="G15" s="570"/>
      <c r="H15" s="570">
        <f t="shared" si="2"/>
        <v>0.88976377952755903</v>
      </c>
      <c r="I15" s="570"/>
      <c r="J15" s="570"/>
      <c r="K15" s="570"/>
      <c r="L15" s="570"/>
      <c r="M15" s="570"/>
      <c r="N15" s="571"/>
      <c r="O15" s="571"/>
      <c r="P15" s="571"/>
      <c r="Q15" s="573"/>
      <c r="R15" s="574"/>
    </row>
    <row r="16" spans="1:18" ht="13.5" customHeight="1" x14ac:dyDescent="0.25">
      <c r="A16" s="796" t="s">
        <v>181</v>
      </c>
      <c r="B16" s="799" t="s">
        <v>670</v>
      </c>
      <c r="C16" s="800" t="s">
        <v>668</v>
      </c>
      <c r="D16" s="618" t="s">
        <v>102</v>
      </c>
      <c r="E16" s="696"/>
      <c r="F16" s="491"/>
      <c r="G16" s="491"/>
      <c r="H16" s="491"/>
      <c r="I16" s="491"/>
      <c r="J16" s="491"/>
      <c r="K16" s="491"/>
      <c r="L16" s="491"/>
      <c r="M16" s="491"/>
      <c r="N16" s="583"/>
      <c r="O16" s="583"/>
      <c r="P16" s="583"/>
      <c r="Q16" s="502"/>
      <c r="R16" s="472"/>
    </row>
    <row r="17" spans="1:18" ht="13.5" customHeight="1" x14ac:dyDescent="0.25">
      <c r="A17" s="797"/>
      <c r="B17" s="791"/>
      <c r="C17" s="801"/>
      <c r="D17" s="340" t="s">
        <v>231</v>
      </c>
      <c r="E17" s="496">
        <f>(F17+G17+H17)</f>
        <v>223</v>
      </c>
      <c r="F17" s="494"/>
      <c r="G17" s="494"/>
      <c r="H17" s="497">
        <v>223</v>
      </c>
      <c r="I17" s="494"/>
      <c r="J17" s="494"/>
      <c r="K17" s="494"/>
      <c r="L17" s="494"/>
      <c r="M17" s="494"/>
      <c r="N17" s="580"/>
      <c r="O17" s="580"/>
      <c r="P17" s="580"/>
      <c r="Q17" s="537"/>
      <c r="R17" s="465"/>
    </row>
    <row r="18" spans="1:18" ht="13.5" customHeight="1" x14ac:dyDescent="0.25">
      <c r="A18" s="797"/>
      <c r="B18" s="791"/>
      <c r="C18" s="801"/>
      <c r="D18" s="340" t="s">
        <v>211</v>
      </c>
      <c r="E18" s="496">
        <f>(F18+G18+H18)</f>
        <v>223</v>
      </c>
      <c r="F18" s="494"/>
      <c r="G18" s="494"/>
      <c r="H18" s="497">
        <v>223</v>
      </c>
      <c r="I18" s="494"/>
      <c r="J18" s="494"/>
      <c r="K18" s="494"/>
      <c r="L18" s="494"/>
      <c r="M18" s="494"/>
      <c r="N18" s="580"/>
      <c r="O18" s="580"/>
      <c r="P18" s="580"/>
      <c r="Q18" s="537"/>
      <c r="R18" s="465"/>
    </row>
    <row r="19" spans="1:18" ht="13.5" customHeight="1" thickBot="1" x14ac:dyDescent="0.3">
      <c r="A19" s="798"/>
      <c r="B19" s="792"/>
      <c r="C19" s="802"/>
      <c r="D19" s="341" t="s">
        <v>311</v>
      </c>
      <c r="E19" s="498">
        <v>1</v>
      </c>
      <c r="F19" s="499"/>
      <c r="G19" s="499"/>
      <c r="H19" s="499">
        <v>1</v>
      </c>
      <c r="I19" s="499"/>
      <c r="J19" s="499"/>
      <c r="K19" s="499"/>
      <c r="L19" s="499"/>
      <c r="M19" s="499"/>
      <c r="N19" s="584"/>
      <c r="O19" s="584"/>
      <c r="P19" s="584"/>
      <c r="Q19" s="586"/>
      <c r="R19" s="468"/>
    </row>
    <row r="20" spans="1:18" s="237" customFormat="1" ht="13.5" customHeight="1" x14ac:dyDescent="0.25">
      <c r="A20" s="787" t="s">
        <v>182</v>
      </c>
      <c r="B20" s="790" t="s">
        <v>673</v>
      </c>
      <c r="C20" s="793" t="s">
        <v>317</v>
      </c>
      <c r="D20" s="681" t="s">
        <v>102</v>
      </c>
      <c r="E20" s="682">
        <f>SUM(F20:Q20)</f>
        <v>4100</v>
      </c>
      <c r="F20" s="615">
        <v>245</v>
      </c>
      <c r="G20" s="615">
        <v>48</v>
      </c>
      <c r="H20" s="615">
        <v>3807</v>
      </c>
      <c r="I20" s="683"/>
      <c r="J20" s="683"/>
      <c r="K20" s="683"/>
      <c r="L20" s="683"/>
      <c r="M20" s="683"/>
      <c r="N20" s="683"/>
      <c r="O20" s="683"/>
      <c r="P20" s="683"/>
      <c r="Q20" s="684"/>
      <c r="R20" s="685"/>
    </row>
    <row r="21" spans="1:18" s="237" customFormat="1" ht="13.5" customHeight="1" x14ac:dyDescent="0.25">
      <c r="A21" s="788"/>
      <c r="B21" s="791"/>
      <c r="C21" s="794"/>
      <c r="D21" s="340" t="s">
        <v>231</v>
      </c>
      <c r="E21" s="478">
        <f t="shared" si="1"/>
        <v>14475</v>
      </c>
      <c r="F21" s="476">
        <v>245</v>
      </c>
      <c r="G21" s="476">
        <v>48</v>
      </c>
      <c r="H21" s="476">
        <v>14182</v>
      </c>
      <c r="I21" s="479"/>
      <c r="J21" s="479"/>
      <c r="K21" s="479"/>
      <c r="L21" s="479"/>
      <c r="M21" s="479"/>
      <c r="N21" s="479"/>
      <c r="O21" s="479"/>
      <c r="P21" s="479"/>
      <c r="Q21" s="480"/>
      <c r="R21" s="481"/>
    </row>
    <row r="22" spans="1:18" s="237" customFormat="1" ht="13.5" customHeight="1" x14ac:dyDescent="0.25">
      <c r="A22" s="788"/>
      <c r="B22" s="791"/>
      <c r="C22" s="794"/>
      <c r="D22" s="385" t="s">
        <v>211</v>
      </c>
      <c r="E22" s="478">
        <f>SUM(F22:Q22)</f>
        <v>6791</v>
      </c>
      <c r="F22" s="479">
        <v>0</v>
      </c>
      <c r="G22" s="479">
        <v>0</v>
      </c>
      <c r="H22" s="479">
        <v>6791</v>
      </c>
      <c r="I22" s="479"/>
      <c r="J22" s="479"/>
      <c r="K22" s="479"/>
      <c r="L22" s="479"/>
      <c r="M22" s="479"/>
      <c r="N22" s="479"/>
      <c r="O22" s="479"/>
      <c r="P22" s="479"/>
      <c r="Q22" s="480"/>
      <c r="R22" s="481"/>
    </row>
    <row r="23" spans="1:18" s="237" customFormat="1" ht="13.5" customHeight="1" thickBot="1" x14ac:dyDescent="0.3">
      <c r="A23" s="789"/>
      <c r="B23" s="792"/>
      <c r="C23" s="795"/>
      <c r="D23" s="386" t="s">
        <v>311</v>
      </c>
      <c r="E23" s="697">
        <f>(E22/E21)</f>
        <v>0.46915371329879102</v>
      </c>
      <c r="F23" s="482">
        <f t="shared" ref="F23:H23" si="3">(F22/F21)</f>
        <v>0</v>
      </c>
      <c r="G23" s="482">
        <f t="shared" si="3"/>
        <v>0</v>
      </c>
      <c r="H23" s="482">
        <f t="shared" si="3"/>
        <v>0.47884642504583275</v>
      </c>
      <c r="I23" s="483"/>
      <c r="J23" s="483"/>
      <c r="K23" s="483"/>
      <c r="L23" s="483"/>
      <c r="M23" s="483"/>
      <c r="N23" s="483"/>
      <c r="O23" s="483"/>
      <c r="P23" s="483"/>
      <c r="Q23" s="484"/>
      <c r="R23" s="485"/>
    </row>
    <row r="24" spans="1:18" s="237" customFormat="1" ht="13.5" customHeight="1" x14ac:dyDescent="0.25">
      <c r="A24" s="772" t="s">
        <v>181</v>
      </c>
      <c r="B24" s="774" t="s">
        <v>359</v>
      </c>
      <c r="C24" s="776" t="s">
        <v>360</v>
      </c>
      <c r="D24" s="382" t="s">
        <v>102</v>
      </c>
      <c r="E24" s="486">
        <f>SUM(F24:Q24)</f>
        <v>0</v>
      </c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1"/>
      <c r="R24" s="462"/>
    </row>
    <row r="25" spans="1:18" s="237" customFormat="1" ht="13.5" customHeight="1" x14ac:dyDescent="0.25">
      <c r="A25" s="773"/>
      <c r="B25" s="775"/>
      <c r="C25" s="767"/>
      <c r="D25" s="383" t="s">
        <v>231</v>
      </c>
      <c r="E25" s="487">
        <f t="shared" si="1"/>
        <v>1973</v>
      </c>
      <c r="F25" s="460"/>
      <c r="G25" s="460"/>
      <c r="H25" s="460">
        <v>0</v>
      </c>
      <c r="I25" s="460">
        <v>1973</v>
      </c>
      <c r="J25" s="460"/>
      <c r="K25" s="460"/>
      <c r="L25" s="460"/>
      <c r="M25" s="460"/>
      <c r="N25" s="460"/>
      <c r="O25" s="460"/>
      <c r="P25" s="460"/>
      <c r="Q25" s="461"/>
      <c r="R25" s="462"/>
    </row>
    <row r="26" spans="1:18" s="237" customFormat="1" ht="13.5" customHeight="1" x14ac:dyDescent="0.25">
      <c r="A26" s="773"/>
      <c r="B26" s="775"/>
      <c r="C26" s="767"/>
      <c r="D26" s="383" t="s">
        <v>211</v>
      </c>
      <c r="E26" s="487">
        <f>SUM(F26:Q26)</f>
        <v>1973</v>
      </c>
      <c r="F26" s="479"/>
      <c r="G26" s="479"/>
      <c r="H26" s="479">
        <v>0</v>
      </c>
      <c r="I26" s="479">
        <v>1973</v>
      </c>
      <c r="J26" s="479"/>
      <c r="K26" s="488"/>
      <c r="L26" s="489"/>
      <c r="M26" s="489"/>
      <c r="N26" s="489"/>
      <c r="O26" s="489"/>
      <c r="P26" s="489"/>
      <c r="Q26" s="490"/>
      <c r="R26" s="481"/>
    </row>
    <row r="27" spans="1:18" s="237" customFormat="1" ht="13.5" customHeight="1" thickBot="1" x14ac:dyDescent="0.3">
      <c r="A27" s="773"/>
      <c r="B27" s="775"/>
      <c r="C27" s="767"/>
      <c r="D27" s="569" t="s">
        <v>311</v>
      </c>
      <c r="E27" s="698">
        <f t="shared" ref="E27" si="4">(E26/E25)</f>
        <v>1</v>
      </c>
      <c r="F27" s="686"/>
      <c r="G27" s="686"/>
      <c r="H27" s="686"/>
      <c r="I27" s="686">
        <f>(I26/I25)</f>
        <v>1</v>
      </c>
      <c r="J27" s="686"/>
      <c r="K27" s="686"/>
      <c r="L27" s="686"/>
      <c r="M27" s="686"/>
      <c r="N27" s="686"/>
      <c r="O27" s="686"/>
      <c r="P27" s="686"/>
      <c r="Q27" s="686"/>
      <c r="R27" s="687"/>
    </row>
    <row r="28" spans="1:18" s="237" customFormat="1" ht="13.5" customHeight="1" x14ac:dyDescent="0.25">
      <c r="A28" s="803" t="s">
        <v>181</v>
      </c>
      <c r="B28" s="804" t="s">
        <v>671</v>
      </c>
      <c r="C28" s="805" t="s">
        <v>669</v>
      </c>
      <c r="D28" s="692" t="s">
        <v>102</v>
      </c>
      <c r="E28" s="699">
        <v>40028</v>
      </c>
      <c r="F28" s="491"/>
      <c r="G28" s="491"/>
      <c r="H28" s="491"/>
      <c r="I28" s="587">
        <v>40028</v>
      </c>
      <c r="J28" s="491"/>
      <c r="K28" s="491"/>
      <c r="L28" s="491"/>
      <c r="M28" s="491"/>
      <c r="N28" s="491"/>
      <c r="O28" s="491"/>
      <c r="P28" s="491"/>
      <c r="Q28" s="491"/>
      <c r="R28" s="477"/>
    </row>
    <row r="29" spans="1:18" s="237" customFormat="1" ht="13.5" customHeight="1" x14ac:dyDescent="0.25">
      <c r="A29" s="773"/>
      <c r="B29" s="775"/>
      <c r="C29" s="767"/>
      <c r="D29" s="693" t="s">
        <v>231</v>
      </c>
      <c r="E29" s="700">
        <f>(I29+P29)</f>
        <v>50690</v>
      </c>
      <c r="F29" s="494"/>
      <c r="G29" s="494"/>
      <c r="H29" s="494"/>
      <c r="I29" s="497">
        <v>40028</v>
      </c>
      <c r="J29" s="494"/>
      <c r="K29" s="494"/>
      <c r="L29" s="494"/>
      <c r="M29" s="494"/>
      <c r="N29" s="494"/>
      <c r="O29" s="494"/>
      <c r="P29" s="497">
        <v>10662</v>
      </c>
      <c r="Q29" s="494"/>
      <c r="R29" s="481"/>
    </row>
    <row r="30" spans="1:18" s="237" customFormat="1" ht="13.5" customHeight="1" x14ac:dyDescent="0.25">
      <c r="A30" s="773"/>
      <c r="B30" s="775"/>
      <c r="C30" s="767"/>
      <c r="D30" s="693" t="s">
        <v>211</v>
      </c>
      <c r="E30" s="700">
        <f>(I30+P30)</f>
        <v>50690</v>
      </c>
      <c r="F30" s="494"/>
      <c r="G30" s="494"/>
      <c r="H30" s="494"/>
      <c r="I30" s="497">
        <v>40028</v>
      </c>
      <c r="J30" s="494"/>
      <c r="K30" s="494"/>
      <c r="L30" s="494"/>
      <c r="M30" s="494"/>
      <c r="N30" s="494"/>
      <c r="O30" s="494"/>
      <c r="P30" s="497">
        <v>10662</v>
      </c>
      <c r="Q30" s="494"/>
      <c r="R30" s="481"/>
    </row>
    <row r="31" spans="1:18" s="237" customFormat="1" ht="13.5" customHeight="1" thickBot="1" x14ac:dyDescent="0.3">
      <c r="A31" s="778"/>
      <c r="B31" s="780"/>
      <c r="C31" s="768"/>
      <c r="D31" s="694" t="s">
        <v>311</v>
      </c>
      <c r="E31" s="701">
        <v>1</v>
      </c>
      <c r="F31" s="499"/>
      <c r="G31" s="499"/>
      <c r="H31" s="499"/>
      <c r="I31" s="499">
        <f>(I30/I29)</f>
        <v>1</v>
      </c>
      <c r="J31" s="499"/>
      <c r="K31" s="499"/>
      <c r="L31" s="499"/>
      <c r="M31" s="499"/>
      <c r="N31" s="499"/>
      <c r="O31" s="499"/>
      <c r="P31" s="499">
        <f>(P30/P29)</f>
        <v>1</v>
      </c>
      <c r="Q31" s="499"/>
      <c r="R31" s="485"/>
    </row>
    <row r="32" spans="1:18" s="237" customFormat="1" ht="13.5" customHeight="1" x14ac:dyDescent="0.25">
      <c r="A32" s="853" t="s">
        <v>181</v>
      </c>
      <c r="B32" s="856" t="s">
        <v>407</v>
      </c>
      <c r="C32" s="859" t="s">
        <v>404</v>
      </c>
      <c r="D32" s="575" t="s">
        <v>102</v>
      </c>
      <c r="E32" s="688">
        <f>(F32+G32+H32)</f>
        <v>409</v>
      </c>
      <c r="F32" s="577"/>
      <c r="G32" s="577"/>
      <c r="H32" s="577">
        <v>409</v>
      </c>
      <c r="I32" s="689"/>
      <c r="J32" s="689"/>
      <c r="K32" s="689"/>
      <c r="L32" s="689"/>
      <c r="M32" s="689"/>
      <c r="N32" s="690"/>
      <c r="O32" s="690"/>
      <c r="P32" s="690"/>
      <c r="Q32" s="691"/>
      <c r="R32" s="685"/>
    </row>
    <row r="33" spans="1:18" s="237" customFormat="1" ht="13.5" customHeight="1" x14ac:dyDescent="0.25">
      <c r="A33" s="854"/>
      <c r="B33" s="857"/>
      <c r="C33" s="859"/>
      <c r="D33" s="383" t="s">
        <v>231</v>
      </c>
      <c r="E33" s="492">
        <f>(F33+G33+H33+M33)</f>
        <v>359</v>
      </c>
      <c r="F33" s="460"/>
      <c r="G33" s="460"/>
      <c r="H33" s="460">
        <v>359</v>
      </c>
      <c r="I33" s="493"/>
      <c r="J33" s="493"/>
      <c r="K33" s="493"/>
      <c r="L33" s="493"/>
      <c r="M33" s="493"/>
      <c r="N33" s="494"/>
      <c r="O33" s="494"/>
      <c r="P33" s="494"/>
      <c r="Q33" s="495"/>
      <c r="R33" s="481"/>
    </row>
    <row r="34" spans="1:18" s="237" customFormat="1" ht="13.5" customHeight="1" x14ac:dyDescent="0.25">
      <c r="A34" s="854"/>
      <c r="B34" s="857"/>
      <c r="C34" s="859"/>
      <c r="D34" s="383" t="s">
        <v>211</v>
      </c>
      <c r="E34" s="496">
        <f>(F34+G34+H34+M34)</f>
        <v>185</v>
      </c>
      <c r="F34" s="497"/>
      <c r="G34" s="497"/>
      <c r="H34" s="497">
        <v>185</v>
      </c>
      <c r="I34" s="494"/>
      <c r="J34" s="494"/>
      <c r="K34" s="494"/>
      <c r="L34" s="494"/>
      <c r="M34" s="497"/>
      <c r="N34" s="494"/>
      <c r="O34" s="494"/>
      <c r="P34" s="494"/>
      <c r="Q34" s="495"/>
      <c r="R34" s="481"/>
    </row>
    <row r="35" spans="1:18" s="237" customFormat="1" ht="13.5" customHeight="1" thickBot="1" x14ac:dyDescent="0.3">
      <c r="A35" s="855"/>
      <c r="B35" s="858"/>
      <c r="C35" s="860"/>
      <c r="D35" s="384" t="s">
        <v>311</v>
      </c>
      <c r="E35" s="498">
        <f>(E34/E33)</f>
        <v>0.51532033426183843</v>
      </c>
      <c r="F35" s="498"/>
      <c r="G35" s="498"/>
      <c r="H35" s="498">
        <f t="shared" ref="H35" si="5">(H34/H33)</f>
        <v>0.51532033426183843</v>
      </c>
      <c r="I35" s="498"/>
      <c r="J35" s="498"/>
      <c r="K35" s="498"/>
      <c r="L35" s="498"/>
      <c r="M35" s="498"/>
      <c r="N35" s="499"/>
      <c r="O35" s="499"/>
      <c r="P35" s="499"/>
      <c r="Q35" s="500"/>
      <c r="R35" s="485"/>
    </row>
    <row r="36" spans="1:18" s="237" customFormat="1" ht="13.5" customHeight="1" x14ac:dyDescent="0.25">
      <c r="A36" s="777" t="s">
        <v>181</v>
      </c>
      <c r="B36" s="779" t="s">
        <v>135</v>
      </c>
      <c r="C36" s="781" t="s">
        <v>185</v>
      </c>
      <c r="D36" s="382" t="s">
        <v>102</v>
      </c>
      <c r="E36" s="486">
        <f>SUM(F36:Q36)</f>
        <v>263001</v>
      </c>
      <c r="F36" s="476"/>
      <c r="G36" s="476"/>
      <c r="H36" s="476"/>
      <c r="I36" s="476">
        <v>12000</v>
      </c>
      <c r="J36" s="476"/>
      <c r="K36" s="476"/>
      <c r="L36" s="476"/>
      <c r="M36" s="476"/>
      <c r="N36" s="476"/>
      <c r="O36" s="476"/>
      <c r="P36" s="476"/>
      <c r="Q36" s="460">
        <v>251001</v>
      </c>
      <c r="R36" s="462"/>
    </row>
    <row r="37" spans="1:18" s="237" customFormat="1" ht="13.5" customHeight="1" x14ac:dyDescent="0.25">
      <c r="A37" s="773"/>
      <c r="B37" s="775"/>
      <c r="C37" s="767"/>
      <c r="D37" s="383" t="s">
        <v>231</v>
      </c>
      <c r="E37" s="487">
        <f t="shared" ref="E37" si="6">SUM(F37:Q37)</f>
        <v>275910</v>
      </c>
      <c r="F37" s="476"/>
      <c r="G37" s="476"/>
      <c r="H37" s="476"/>
      <c r="I37" s="476">
        <v>12054</v>
      </c>
      <c r="J37" s="476"/>
      <c r="K37" s="476"/>
      <c r="L37" s="476"/>
      <c r="M37" s="476"/>
      <c r="N37" s="476">
        <v>5212</v>
      </c>
      <c r="O37" s="476"/>
      <c r="P37" s="476"/>
      <c r="Q37" s="460">
        <v>258644</v>
      </c>
      <c r="R37" s="462"/>
    </row>
    <row r="38" spans="1:18" s="237" customFormat="1" ht="13.5" customHeight="1" x14ac:dyDescent="0.25">
      <c r="A38" s="773"/>
      <c r="B38" s="775"/>
      <c r="C38" s="767"/>
      <c r="D38" s="383" t="s">
        <v>211</v>
      </c>
      <c r="E38" s="487">
        <f>SUM(F38:Q38)</f>
        <v>271502</v>
      </c>
      <c r="F38" s="479"/>
      <c r="G38" s="479"/>
      <c r="H38" s="479"/>
      <c r="I38" s="479">
        <v>11485</v>
      </c>
      <c r="J38" s="479"/>
      <c r="K38" s="488"/>
      <c r="L38" s="489"/>
      <c r="M38" s="489"/>
      <c r="N38" s="489">
        <v>5212</v>
      </c>
      <c r="O38" s="489"/>
      <c r="P38" s="489"/>
      <c r="Q38" s="490">
        <v>254805</v>
      </c>
      <c r="R38" s="481"/>
    </row>
    <row r="39" spans="1:18" s="237" customFormat="1" ht="13.5" customHeight="1" thickBot="1" x14ac:dyDescent="0.3">
      <c r="A39" s="778"/>
      <c r="B39" s="780"/>
      <c r="C39" s="768"/>
      <c r="D39" s="384" t="s">
        <v>311</v>
      </c>
      <c r="E39" s="702">
        <f>(E38/E37)</f>
        <v>0.98402377586894274</v>
      </c>
      <c r="F39" s="467"/>
      <c r="G39" s="467"/>
      <c r="H39" s="467"/>
      <c r="I39" s="467">
        <f t="shared" ref="I39:Q39" si="7">(I38/I37)</f>
        <v>0.9527957524473204</v>
      </c>
      <c r="J39" s="467"/>
      <c r="K39" s="467"/>
      <c r="L39" s="467"/>
      <c r="M39" s="467"/>
      <c r="N39" s="467">
        <v>1</v>
      </c>
      <c r="O39" s="467"/>
      <c r="P39" s="467"/>
      <c r="Q39" s="467">
        <f t="shared" si="7"/>
        <v>0.98515720449730126</v>
      </c>
      <c r="R39" s="485"/>
    </row>
    <row r="40" spans="1:18" ht="13.5" customHeight="1" x14ac:dyDescent="0.25">
      <c r="A40" s="782" t="s">
        <v>181</v>
      </c>
      <c r="B40" s="769" t="s">
        <v>318</v>
      </c>
      <c r="C40" s="765" t="s">
        <v>319</v>
      </c>
      <c r="D40" s="382" t="s">
        <v>102</v>
      </c>
      <c r="E40" s="501">
        <f>SUM(F40:Q40)</f>
        <v>0</v>
      </c>
      <c r="F40" s="460">
        <v>0</v>
      </c>
      <c r="G40" s="460">
        <v>0</v>
      </c>
      <c r="H40" s="460">
        <v>0</v>
      </c>
      <c r="I40" s="456"/>
      <c r="J40" s="502"/>
      <c r="K40" s="503"/>
      <c r="L40" s="470"/>
      <c r="M40" s="470"/>
      <c r="N40" s="470"/>
      <c r="O40" s="470"/>
      <c r="P40" s="470"/>
      <c r="Q40" s="471"/>
      <c r="R40" s="472"/>
    </row>
    <row r="41" spans="1:18" ht="13.5" customHeight="1" x14ac:dyDescent="0.25">
      <c r="A41" s="773"/>
      <c r="B41" s="775"/>
      <c r="C41" s="767"/>
      <c r="D41" s="383" t="s">
        <v>231</v>
      </c>
      <c r="E41" s="459">
        <f>SUM(F41:Q41)</f>
        <v>618</v>
      </c>
      <c r="F41" s="460">
        <v>576</v>
      </c>
      <c r="G41" s="460">
        <v>42</v>
      </c>
      <c r="H41" s="460">
        <v>0</v>
      </c>
      <c r="I41" s="460">
        <v>0</v>
      </c>
      <c r="J41" s="504"/>
      <c r="K41" s="463"/>
      <c r="L41" s="463"/>
      <c r="M41" s="463">
        <v>0</v>
      </c>
      <c r="N41" s="463"/>
      <c r="O41" s="463"/>
      <c r="P41" s="463"/>
      <c r="Q41" s="464"/>
      <c r="R41" s="465"/>
    </row>
    <row r="42" spans="1:18" ht="13.5" customHeight="1" x14ac:dyDescent="0.25">
      <c r="A42" s="773"/>
      <c r="B42" s="775"/>
      <c r="C42" s="767"/>
      <c r="D42" s="383" t="s">
        <v>211</v>
      </c>
      <c r="E42" s="459">
        <f>SUM(F42:Q42)</f>
        <v>614</v>
      </c>
      <c r="F42" s="463">
        <v>576</v>
      </c>
      <c r="G42" s="463">
        <v>38</v>
      </c>
      <c r="H42" s="463">
        <v>0</v>
      </c>
      <c r="I42" s="463">
        <v>0</v>
      </c>
      <c r="J42" s="463"/>
      <c r="K42" s="463"/>
      <c r="L42" s="463"/>
      <c r="M42" s="463">
        <v>0</v>
      </c>
      <c r="N42" s="463"/>
      <c r="O42" s="463"/>
      <c r="P42" s="463"/>
      <c r="Q42" s="464"/>
      <c r="R42" s="465"/>
    </row>
    <row r="43" spans="1:18" ht="13.5" customHeight="1" thickBot="1" x14ac:dyDescent="0.3">
      <c r="A43" s="778"/>
      <c r="B43" s="780"/>
      <c r="C43" s="768"/>
      <c r="D43" s="384" t="s">
        <v>311</v>
      </c>
      <c r="E43" s="703">
        <f t="shared" ref="E43:G43" si="8">(E42/E41)</f>
        <v>0.99352750809061485</v>
      </c>
      <c r="F43" s="466">
        <f t="shared" si="8"/>
        <v>1</v>
      </c>
      <c r="G43" s="466">
        <f t="shared" si="8"/>
        <v>0.90476190476190477</v>
      </c>
      <c r="H43" s="466">
        <v>0</v>
      </c>
      <c r="I43" s="466"/>
      <c r="J43" s="466"/>
      <c r="K43" s="466"/>
      <c r="L43" s="466"/>
      <c r="M43" s="466"/>
      <c r="N43" s="474"/>
      <c r="O43" s="474"/>
      <c r="P43" s="474"/>
      <c r="Q43" s="475"/>
      <c r="R43" s="468"/>
    </row>
    <row r="44" spans="1:18" ht="13.5" customHeight="1" x14ac:dyDescent="0.25">
      <c r="A44" s="772" t="s">
        <v>181</v>
      </c>
      <c r="B44" s="774" t="s">
        <v>672</v>
      </c>
      <c r="C44" s="776" t="s">
        <v>186</v>
      </c>
      <c r="D44" s="387" t="s">
        <v>102</v>
      </c>
      <c r="E44" s="514">
        <f>SUM(F44:Q44)</f>
        <v>178959</v>
      </c>
      <c r="F44" s="456"/>
      <c r="G44" s="456"/>
      <c r="H44" s="460">
        <v>4318</v>
      </c>
      <c r="I44" s="456"/>
      <c r="J44" s="704"/>
      <c r="K44" s="704"/>
      <c r="L44" s="704"/>
      <c r="M44" s="456">
        <v>174641</v>
      </c>
      <c r="N44" s="705"/>
      <c r="O44" s="705"/>
      <c r="P44" s="470"/>
      <c r="Q44" s="471"/>
      <c r="R44" s="472"/>
    </row>
    <row r="45" spans="1:18" ht="13.5" customHeight="1" x14ac:dyDescent="0.25">
      <c r="A45" s="773"/>
      <c r="B45" s="775"/>
      <c r="C45" s="767"/>
      <c r="D45" s="706" t="s">
        <v>231</v>
      </c>
      <c r="E45" s="517">
        <f t="shared" si="1"/>
        <v>187921</v>
      </c>
      <c r="F45" s="460"/>
      <c r="G45" s="460"/>
      <c r="H45" s="460">
        <v>15732</v>
      </c>
      <c r="I45" s="460"/>
      <c r="J45" s="707"/>
      <c r="K45" s="707"/>
      <c r="L45" s="460">
        <v>2979</v>
      </c>
      <c r="M45" s="460">
        <v>169210</v>
      </c>
      <c r="N45" s="708"/>
      <c r="O45" s="708"/>
      <c r="P45" s="463"/>
      <c r="Q45" s="464"/>
      <c r="R45" s="465"/>
    </row>
    <row r="46" spans="1:18" ht="13.5" customHeight="1" x14ac:dyDescent="0.25">
      <c r="A46" s="773"/>
      <c r="B46" s="775"/>
      <c r="C46" s="767"/>
      <c r="D46" s="706" t="s">
        <v>211</v>
      </c>
      <c r="E46" s="517">
        <f>SUM(F46:Q46)</f>
        <v>73970</v>
      </c>
      <c r="F46" s="708"/>
      <c r="G46" s="708"/>
      <c r="H46" s="708">
        <v>14835</v>
      </c>
      <c r="I46" s="708"/>
      <c r="J46" s="517"/>
      <c r="K46" s="517"/>
      <c r="L46" s="708">
        <v>2979</v>
      </c>
      <c r="M46" s="708">
        <v>56156</v>
      </c>
      <c r="N46" s="708"/>
      <c r="O46" s="708"/>
      <c r="P46" s="463"/>
      <c r="Q46" s="464"/>
      <c r="R46" s="465"/>
    </row>
    <row r="47" spans="1:18" ht="13.5" customHeight="1" thickBot="1" x14ac:dyDescent="0.3">
      <c r="A47" s="778"/>
      <c r="B47" s="780"/>
      <c r="C47" s="768"/>
      <c r="D47" s="709" t="s">
        <v>311</v>
      </c>
      <c r="E47" s="710">
        <f>(E46/E45)</f>
        <v>0.39362285215595916</v>
      </c>
      <c r="F47" s="710"/>
      <c r="G47" s="710"/>
      <c r="H47" s="710">
        <f t="shared" ref="H47:M47" si="9">(H46/H45)</f>
        <v>0.94298245614035092</v>
      </c>
      <c r="I47" s="710"/>
      <c r="J47" s="710"/>
      <c r="K47" s="710"/>
      <c r="L47" s="710">
        <v>1</v>
      </c>
      <c r="M47" s="710">
        <f t="shared" si="9"/>
        <v>0.33187163879203357</v>
      </c>
      <c r="N47" s="711"/>
      <c r="O47" s="711"/>
      <c r="P47" s="474"/>
      <c r="Q47" s="475"/>
      <c r="R47" s="468"/>
    </row>
    <row r="48" spans="1:18" ht="13.5" customHeight="1" x14ac:dyDescent="0.25">
      <c r="A48" s="782" t="s">
        <v>181</v>
      </c>
      <c r="B48" s="769" t="s">
        <v>362</v>
      </c>
      <c r="C48" s="765" t="s">
        <v>363</v>
      </c>
      <c r="D48" s="382" t="s">
        <v>102</v>
      </c>
      <c r="E48" s="455">
        <f>SUM(F48:Q48)</f>
        <v>332357</v>
      </c>
      <c r="F48" s="460"/>
      <c r="G48" s="460"/>
      <c r="H48" s="460">
        <v>71658</v>
      </c>
      <c r="I48" s="460"/>
      <c r="J48" s="460"/>
      <c r="K48" s="460"/>
      <c r="L48" s="460"/>
      <c r="M48" s="460">
        <v>260699</v>
      </c>
      <c r="N48" s="460"/>
      <c r="O48" s="460"/>
      <c r="P48" s="460"/>
      <c r="Q48" s="461"/>
      <c r="R48" s="462"/>
    </row>
    <row r="49" spans="1:18" ht="13.5" customHeight="1" x14ac:dyDescent="0.25">
      <c r="A49" s="773"/>
      <c r="B49" s="775"/>
      <c r="C49" s="767"/>
      <c r="D49" s="383" t="s">
        <v>231</v>
      </c>
      <c r="E49" s="459">
        <f t="shared" si="1"/>
        <v>352507</v>
      </c>
      <c r="F49" s="460"/>
      <c r="G49" s="460"/>
      <c r="H49" s="460">
        <v>86515</v>
      </c>
      <c r="I49" s="460"/>
      <c r="J49" s="460"/>
      <c r="K49" s="460"/>
      <c r="L49" s="460">
        <v>492</v>
      </c>
      <c r="M49" s="460">
        <v>265500</v>
      </c>
      <c r="N49" s="460"/>
      <c r="O49" s="460"/>
      <c r="P49" s="460"/>
      <c r="Q49" s="461"/>
      <c r="R49" s="462"/>
    </row>
    <row r="50" spans="1:18" ht="13.5" customHeight="1" x14ac:dyDescent="0.25">
      <c r="A50" s="773"/>
      <c r="B50" s="775"/>
      <c r="C50" s="767"/>
      <c r="D50" s="383" t="s">
        <v>211</v>
      </c>
      <c r="E50" s="459">
        <f>SUM(F50:Q50)</f>
        <v>351486</v>
      </c>
      <c r="F50" s="463"/>
      <c r="G50" s="463"/>
      <c r="H50" s="463">
        <v>85244</v>
      </c>
      <c r="I50" s="463"/>
      <c r="J50" s="463"/>
      <c r="K50" s="463"/>
      <c r="L50" s="463">
        <v>491</v>
      </c>
      <c r="M50" s="463">
        <v>265751</v>
      </c>
      <c r="N50" s="463"/>
      <c r="O50" s="463"/>
      <c r="P50" s="463"/>
      <c r="Q50" s="464"/>
      <c r="R50" s="465"/>
    </row>
    <row r="51" spans="1:18" ht="13.5" customHeight="1" thickBot="1" x14ac:dyDescent="0.3">
      <c r="A51" s="778"/>
      <c r="B51" s="780"/>
      <c r="C51" s="768"/>
      <c r="D51" s="569" t="s">
        <v>311</v>
      </c>
      <c r="E51" s="570">
        <f t="shared" ref="E51:H51" si="10">(E50/E49)</f>
        <v>0.99710360361638206</v>
      </c>
      <c r="F51" s="570"/>
      <c r="G51" s="570"/>
      <c r="H51" s="570">
        <f t="shared" si="10"/>
        <v>0.98530890597006304</v>
      </c>
      <c r="I51" s="571"/>
      <c r="J51" s="571"/>
      <c r="K51" s="571"/>
      <c r="L51" s="571"/>
      <c r="M51" s="572">
        <f>(M50/M49)</f>
        <v>1.0009453860640301</v>
      </c>
      <c r="N51" s="571"/>
      <c r="O51" s="571"/>
      <c r="P51" s="571"/>
      <c r="Q51" s="573"/>
      <c r="R51" s="574"/>
    </row>
    <row r="52" spans="1:18" ht="13.5" customHeight="1" x14ac:dyDescent="0.25">
      <c r="A52" s="803" t="s">
        <v>181</v>
      </c>
      <c r="B52" s="804">
        <v>66020</v>
      </c>
      <c r="C52" s="805" t="s">
        <v>683</v>
      </c>
      <c r="D52" s="582" t="s">
        <v>102</v>
      </c>
      <c r="E52" s="621">
        <v>0</v>
      </c>
      <c r="F52" s="491"/>
      <c r="G52" s="491"/>
      <c r="H52" s="587"/>
      <c r="I52" s="583"/>
      <c r="J52" s="583"/>
      <c r="K52" s="583"/>
      <c r="L52" s="583"/>
      <c r="M52" s="613">
        <v>0</v>
      </c>
      <c r="N52" s="583"/>
      <c r="O52" s="583"/>
      <c r="P52" s="583"/>
      <c r="Q52" s="502"/>
      <c r="R52" s="472"/>
    </row>
    <row r="53" spans="1:18" ht="13.5" customHeight="1" x14ac:dyDescent="0.25">
      <c r="A53" s="823"/>
      <c r="B53" s="825"/>
      <c r="C53" s="827"/>
      <c r="D53" s="340" t="s">
        <v>231</v>
      </c>
      <c r="E53" s="496">
        <f>(H53)</f>
        <v>0</v>
      </c>
      <c r="F53" s="494"/>
      <c r="G53" s="494"/>
      <c r="H53" s="497">
        <v>0</v>
      </c>
      <c r="I53" s="580"/>
      <c r="J53" s="580"/>
      <c r="K53" s="580"/>
      <c r="L53" s="580"/>
      <c r="M53" s="581"/>
      <c r="N53" s="580"/>
      <c r="O53" s="580"/>
      <c r="P53" s="580"/>
      <c r="Q53" s="537"/>
      <c r="R53" s="465"/>
    </row>
    <row r="54" spans="1:18" ht="13.5" customHeight="1" x14ac:dyDescent="0.25">
      <c r="A54" s="823"/>
      <c r="B54" s="825"/>
      <c r="C54" s="827"/>
      <c r="D54" s="340" t="s">
        <v>211</v>
      </c>
      <c r="E54" s="496">
        <f>(H54)</f>
        <v>0</v>
      </c>
      <c r="F54" s="494"/>
      <c r="G54" s="494"/>
      <c r="H54" s="497">
        <v>0</v>
      </c>
      <c r="I54" s="580"/>
      <c r="J54" s="580"/>
      <c r="K54" s="580"/>
      <c r="L54" s="580"/>
      <c r="M54" s="581"/>
      <c r="N54" s="580"/>
      <c r="O54" s="580"/>
      <c r="P54" s="580"/>
      <c r="Q54" s="537"/>
      <c r="R54" s="465"/>
    </row>
    <row r="55" spans="1:18" ht="13.5" customHeight="1" thickBot="1" x14ac:dyDescent="0.3">
      <c r="A55" s="824"/>
      <c r="B55" s="826"/>
      <c r="C55" s="828"/>
      <c r="D55" s="341" t="s">
        <v>311</v>
      </c>
      <c r="E55" s="499"/>
      <c r="F55" s="499"/>
      <c r="G55" s="499"/>
      <c r="H55" s="499">
        <v>0</v>
      </c>
      <c r="I55" s="584"/>
      <c r="J55" s="584"/>
      <c r="K55" s="584"/>
      <c r="L55" s="584"/>
      <c r="M55" s="585"/>
      <c r="N55" s="584"/>
      <c r="O55" s="584"/>
      <c r="P55" s="584"/>
      <c r="Q55" s="586"/>
      <c r="R55" s="468"/>
    </row>
    <row r="56" spans="1:18" ht="13.5" customHeight="1" x14ac:dyDescent="0.25">
      <c r="A56" s="782" t="s">
        <v>181</v>
      </c>
      <c r="B56" s="769" t="s">
        <v>187</v>
      </c>
      <c r="C56" s="765" t="s">
        <v>188</v>
      </c>
      <c r="D56" s="575" t="s">
        <v>102</v>
      </c>
      <c r="E56" s="576">
        <f t="shared" si="1"/>
        <v>196</v>
      </c>
      <c r="F56" s="577"/>
      <c r="G56" s="577"/>
      <c r="H56" s="577">
        <v>196</v>
      </c>
      <c r="I56" s="504"/>
      <c r="J56" s="504"/>
      <c r="K56" s="504"/>
      <c r="L56" s="504"/>
      <c r="M56" s="504"/>
      <c r="N56" s="504"/>
      <c r="O56" s="504"/>
      <c r="P56" s="504"/>
      <c r="Q56" s="578"/>
      <c r="R56" s="579"/>
    </row>
    <row r="57" spans="1:18" ht="13.5" customHeight="1" x14ac:dyDescent="0.25">
      <c r="A57" s="773"/>
      <c r="B57" s="775"/>
      <c r="C57" s="767"/>
      <c r="D57" s="383" t="s">
        <v>231</v>
      </c>
      <c r="E57" s="459">
        <f t="shared" si="1"/>
        <v>196</v>
      </c>
      <c r="F57" s="460"/>
      <c r="G57" s="460"/>
      <c r="H57" s="460">
        <v>196</v>
      </c>
      <c r="I57" s="463"/>
      <c r="J57" s="463"/>
      <c r="K57" s="463"/>
      <c r="L57" s="463"/>
      <c r="M57" s="463"/>
      <c r="N57" s="463"/>
      <c r="O57" s="463"/>
      <c r="P57" s="463"/>
      <c r="Q57" s="464"/>
      <c r="R57" s="465"/>
    </row>
    <row r="58" spans="1:18" ht="13.5" customHeight="1" x14ac:dyDescent="0.25">
      <c r="A58" s="773"/>
      <c r="B58" s="775"/>
      <c r="C58" s="767"/>
      <c r="D58" s="383" t="s">
        <v>211</v>
      </c>
      <c r="E58" s="459">
        <f>SUM(F58:Q58)</f>
        <v>135</v>
      </c>
      <c r="F58" s="463"/>
      <c r="G58" s="463"/>
      <c r="H58" s="463">
        <v>135</v>
      </c>
      <c r="I58" s="463"/>
      <c r="J58" s="463"/>
      <c r="K58" s="463"/>
      <c r="L58" s="463"/>
      <c r="M58" s="463"/>
      <c r="N58" s="463"/>
      <c r="O58" s="463"/>
      <c r="P58" s="463"/>
      <c r="Q58" s="464"/>
      <c r="R58" s="465"/>
    </row>
    <row r="59" spans="1:18" ht="13.5" customHeight="1" thickBot="1" x14ac:dyDescent="0.3">
      <c r="A59" s="778"/>
      <c r="B59" s="780"/>
      <c r="C59" s="768"/>
      <c r="D59" s="384" t="s">
        <v>311</v>
      </c>
      <c r="E59" s="466">
        <f t="shared" ref="E59:H59" si="11">(E58/E57)</f>
        <v>0.68877551020408168</v>
      </c>
      <c r="F59" s="466"/>
      <c r="G59" s="466"/>
      <c r="H59" s="466">
        <f t="shared" si="11"/>
        <v>0.68877551020408168</v>
      </c>
      <c r="I59" s="474"/>
      <c r="J59" s="474"/>
      <c r="K59" s="474"/>
      <c r="L59" s="474"/>
      <c r="M59" s="474"/>
      <c r="N59" s="474"/>
      <c r="O59" s="474"/>
      <c r="P59" s="474"/>
      <c r="Q59" s="475"/>
      <c r="R59" s="468"/>
    </row>
    <row r="60" spans="1:18" ht="13.5" customHeight="1" x14ac:dyDescent="0.25">
      <c r="A60" s="782" t="s">
        <v>181</v>
      </c>
      <c r="B60" s="769" t="s">
        <v>189</v>
      </c>
      <c r="C60" s="765" t="s">
        <v>190</v>
      </c>
      <c r="D60" s="382" t="s">
        <v>102</v>
      </c>
      <c r="E60" s="455">
        <f t="shared" si="1"/>
        <v>19500</v>
      </c>
      <c r="F60" s="506"/>
      <c r="G60" s="506"/>
      <c r="H60" s="476">
        <v>19500</v>
      </c>
      <c r="I60" s="507"/>
      <c r="J60" s="507"/>
      <c r="K60" s="507"/>
      <c r="L60" s="507"/>
      <c r="M60" s="507"/>
      <c r="N60" s="508"/>
      <c r="O60" s="507"/>
      <c r="P60" s="507"/>
      <c r="Q60" s="471"/>
      <c r="R60" s="472"/>
    </row>
    <row r="61" spans="1:18" ht="13.5" customHeight="1" x14ac:dyDescent="0.25">
      <c r="A61" s="773"/>
      <c r="B61" s="775"/>
      <c r="C61" s="767"/>
      <c r="D61" s="383" t="s">
        <v>231</v>
      </c>
      <c r="E61" s="459">
        <f t="shared" si="1"/>
        <v>21909</v>
      </c>
      <c r="F61" s="476"/>
      <c r="G61" s="476"/>
      <c r="H61" s="476">
        <v>19500</v>
      </c>
      <c r="I61" s="509"/>
      <c r="J61" s="509"/>
      <c r="K61" s="509"/>
      <c r="L61" s="509"/>
      <c r="M61" s="509">
        <v>2409</v>
      </c>
      <c r="N61" s="510"/>
      <c r="O61" s="509"/>
      <c r="P61" s="509"/>
      <c r="Q61" s="464"/>
      <c r="R61" s="465"/>
    </row>
    <row r="62" spans="1:18" ht="13.5" customHeight="1" x14ac:dyDescent="0.25">
      <c r="A62" s="773"/>
      <c r="B62" s="775"/>
      <c r="C62" s="767"/>
      <c r="D62" s="383" t="s">
        <v>211</v>
      </c>
      <c r="E62" s="459">
        <f>SUM(F62:Q62)</f>
        <v>10961</v>
      </c>
      <c r="F62" s="509"/>
      <c r="G62" s="509"/>
      <c r="H62" s="509">
        <v>10961</v>
      </c>
      <c r="I62" s="509"/>
      <c r="J62" s="509"/>
      <c r="K62" s="509"/>
      <c r="L62" s="509"/>
      <c r="M62" s="509"/>
      <c r="N62" s="510"/>
      <c r="O62" s="509"/>
      <c r="P62" s="509"/>
      <c r="Q62" s="464"/>
      <c r="R62" s="465"/>
    </row>
    <row r="63" spans="1:18" ht="13.5" customHeight="1" thickBot="1" x14ac:dyDescent="0.3">
      <c r="A63" s="778"/>
      <c r="B63" s="780"/>
      <c r="C63" s="768"/>
      <c r="D63" s="384" t="s">
        <v>311</v>
      </c>
      <c r="E63" s="505">
        <f>(E62/E61)</f>
        <v>0.50029668172896979</v>
      </c>
      <c r="F63" s="505"/>
      <c r="G63" s="505"/>
      <c r="H63" s="505">
        <f t="shared" ref="H63" si="12">(H62/H61)</f>
        <v>0.5621025641025641</v>
      </c>
      <c r="I63" s="511"/>
      <c r="J63" s="511"/>
      <c r="K63" s="511"/>
      <c r="L63" s="511"/>
      <c r="M63" s="511"/>
      <c r="N63" s="512"/>
      <c r="O63" s="511"/>
      <c r="P63" s="511"/>
      <c r="Q63" s="475"/>
      <c r="R63" s="468"/>
    </row>
    <row r="64" spans="1:18" ht="13.5" customHeight="1" x14ac:dyDescent="0.25">
      <c r="A64" s="782" t="s">
        <v>181</v>
      </c>
      <c r="B64" s="769" t="s">
        <v>191</v>
      </c>
      <c r="C64" s="765" t="s">
        <v>320</v>
      </c>
      <c r="D64" s="382" t="s">
        <v>102</v>
      </c>
      <c r="E64" s="455">
        <f>SUM(F64:Q64)</f>
        <v>1970</v>
      </c>
      <c r="F64" s="460"/>
      <c r="G64" s="460"/>
      <c r="H64" s="460">
        <v>1970</v>
      </c>
      <c r="I64" s="470"/>
      <c r="J64" s="470"/>
      <c r="K64" s="470"/>
      <c r="L64" s="470"/>
      <c r="M64" s="470"/>
      <c r="N64" s="470"/>
      <c r="O64" s="470"/>
      <c r="P64" s="470"/>
      <c r="Q64" s="471"/>
      <c r="R64" s="472"/>
    </row>
    <row r="65" spans="1:18" ht="13.5" customHeight="1" x14ac:dyDescent="0.25">
      <c r="A65" s="773"/>
      <c r="B65" s="775"/>
      <c r="C65" s="767"/>
      <c r="D65" s="383" t="s">
        <v>231</v>
      </c>
      <c r="E65" s="459">
        <f t="shared" si="1"/>
        <v>3077</v>
      </c>
      <c r="F65" s="460"/>
      <c r="G65" s="460"/>
      <c r="H65" s="460">
        <v>2940</v>
      </c>
      <c r="I65" s="463"/>
      <c r="J65" s="463"/>
      <c r="K65" s="463"/>
      <c r="L65" s="463"/>
      <c r="M65" s="463">
        <v>137</v>
      </c>
      <c r="N65" s="463"/>
      <c r="O65" s="463"/>
      <c r="P65" s="463"/>
      <c r="Q65" s="464"/>
      <c r="R65" s="465"/>
    </row>
    <row r="66" spans="1:18" ht="13.5" customHeight="1" x14ac:dyDescent="0.25">
      <c r="A66" s="773"/>
      <c r="B66" s="775"/>
      <c r="C66" s="767"/>
      <c r="D66" s="383" t="s">
        <v>211</v>
      </c>
      <c r="E66" s="459">
        <f>SUM(F66:Q66)</f>
        <v>3075</v>
      </c>
      <c r="F66" s="463"/>
      <c r="G66" s="463"/>
      <c r="H66" s="463">
        <v>2939</v>
      </c>
      <c r="I66" s="463"/>
      <c r="J66" s="463"/>
      <c r="K66" s="463"/>
      <c r="L66" s="463"/>
      <c r="M66" s="463">
        <v>136</v>
      </c>
      <c r="N66" s="463"/>
      <c r="O66" s="463"/>
      <c r="P66" s="463"/>
      <c r="Q66" s="464"/>
      <c r="R66" s="465"/>
    </row>
    <row r="67" spans="1:18" ht="13.5" customHeight="1" thickBot="1" x14ac:dyDescent="0.3">
      <c r="A67" s="778"/>
      <c r="B67" s="780"/>
      <c r="C67" s="768"/>
      <c r="D67" s="384" t="s">
        <v>311</v>
      </c>
      <c r="E67" s="505">
        <f>(E66/E65)</f>
        <v>0.99935001624959374</v>
      </c>
      <c r="F67" s="505"/>
      <c r="G67" s="505"/>
      <c r="H67" s="505">
        <f t="shared" ref="H67:M67" si="13">(H66/H65)</f>
        <v>0.99965986394557826</v>
      </c>
      <c r="I67" s="505"/>
      <c r="J67" s="505"/>
      <c r="K67" s="505"/>
      <c r="L67" s="505"/>
      <c r="M67" s="505">
        <f t="shared" si="13"/>
        <v>0.99270072992700731</v>
      </c>
      <c r="N67" s="474"/>
      <c r="O67" s="474"/>
      <c r="P67" s="474"/>
      <c r="Q67" s="475"/>
      <c r="R67" s="468"/>
    </row>
    <row r="68" spans="1:18" ht="13.5" customHeight="1" x14ac:dyDescent="0.25">
      <c r="A68" s="782" t="s">
        <v>181</v>
      </c>
      <c r="B68" s="769" t="s">
        <v>192</v>
      </c>
      <c r="C68" s="765" t="s">
        <v>381</v>
      </c>
      <c r="D68" s="382" t="s">
        <v>102</v>
      </c>
      <c r="E68" s="455">
        <f>SUM(F68:Q68)</f>
        <v>50473</v>
      </c>
      <c r="F68" s="476">
        <v>2032</v>
      </c>
      <c r="G68" s="476">
        <v>284</v>
      </c>
      <c r="H68" s="476">
        <v>15165</v>
      </c>
      <c r="I68" s="476"/>
      <c r="J68" s="476"/>
      <c r="K68" s="476"/>
      <c r="L68" s="476">
        <v>15000</v>
      </c>
      <c r="M68" s="476">
        <v>17992</v>
      </c>
      <c r="N68" s="476"/>
      <c r="O68" s="476"/>
      <c r="P68" s="476"/>
      <c r="Q68" s="461"/>
      <c r="R68" s="462"/>
    </row>
    <row r="69" spans="1:18" ht="13.5" customHeight="1" x14ac:dyDescent="0.25">
      <c r="A69" s="773"/>
      <c r="B69" s="775"/>
      <c r="C69" s="767"/>
      <c r="D69" s="383" t="s">
        <v>231</v>
      </c>
      <c r="E69" s="459">
        <f t="shared" si="1"/>
        <v>170291</v>
      </c>
      <c r="F69" s="476">
        <v>2281</v>
      </c>
      <c r="G69" s="476">
        <v>284</v>
      </c>
      <c r="H69" s="476">
        <v>20820</v>
      </c>
      <c r="I69" s="476"/>
      <c r="J69" s="476"/>
      <c r="K69" s="476"/>
      <c r="L69" s="476">
        <v>40921</v>
      </c>
      <c r="M69" s="476">
        <v>105985</v>
      </c>
      <c r="N69" s="476"/>
      <c r="O69" s="476"/>
      <c r="P69" s="476"/>
      <c r="Q69" s="461"/>
      <c r="R69" s="462"/>
    </row>
    <row r="70" spans="1:18" ht="13.5" customHeight="1" x14ac:dyDescent="0.25">
      <c r="A70" s="773"/>
      <c r="B70" s="775"/>
      <c r="C70" s="767"/>
      <c r="D70" s="383" t="s">
        <v>211</v>
      </c>
      <c r="E70" s="459">
        <f>SUM(F70:Q70)</f>
        <v>69167</v>
      </c>
      <c r="F70" s="509">
        <v>2281</v>
      </c>
      <c r="G70" s="509">
        <v>201</v>
      </c>
      <c r="H70" s="509">
        <v>20907</v>
      </c>
      <c r="I70" s="509"/>
      <c r="J70" s="509"/>
      <c r="K70" s="509"/>
      <c r="L70" s="509">
        <v>9307</v>
      </c>
      <c r="M70" s="509">
        <v>36471</v>
      </c>
      <c r="N70" s="510"/>
      <c r="O70" s="509"/>
      <c r="P70" s="509"/>
      <c r="Q70" s="464"/>
      <c r="R70" s="465"/>
    </row>
    <row r="71" spans="1:18" ht="13.5" customHeight="1" thickBot="1" x14ac:dyDescent="0.3">
      <c r="A71" s="778"/>
      <c r="B71" s="780"/>
      <c r="C71" s="768"/>
      <c r="D71" s="384" t="s">
        <v>311</v>
      </c>
      <c r="E71" s="466">
        <f t="shared" ref="E71:M71" si="14">(E70/E69)</f>
        <v>0.40616943937142891</v>
      </c>
      <c r="F71" s="466">
        <f t="shared" si="14"/>
        <v>1</v>
      </c>
      <c r="G71" s="466">
        <f t="shared" si="14"/>
        <v>0.70774647887323938</v>
      </c>
      <c r="H71" s="466">
        <f t="shared" si="14"/>
        <v>1.004178674351585</v>
      </c>
      <c r="I71" s="466"/>
      <c r="J71" s="466"/>
      <c r="K71" s="466"/>
      <c r="L71" s="466">
        <f t="shared" si="14"/>
        <v>0.22743823464724713</v>
      </c>
      <c r="M71" s="466">
        <f t="shared" si="14"/>
        <v>0.34411473321696467</v>
      </c>
      <c r="N71" s="545"/>
      <c r="O71" s="511"/>
      <c r="P71" s="511"/>
      <c r="Q71" s="475"/>
      <c r="R71" s="468"/>
    </row>
    <row r="72" spans="1:18" ht="13.5" customHeight="1" x14ac:dyDescent="0.25">
      <c r="A72" s="782" t="s">
        <v>181</v>
      </c>
      <c r="B72" s="769" t="s">
        <v>321</v>
      </c>
      <c r="C72" s="765" t="s">
        <v>322</v>
      </c>
      <c r="D72" s="382" t="s">
        <v>102</v>
      </c>
      <c r="E72" s="455">
        <f>SUM(F72:Q72)</f>
        <v>16818</v>
      </c>
      <c r="F72" s="476">
        <v>3815</v>
      </c>
      <c r="G72" s="476">
        <v>591</v>
      </c>
      <c r="H72" s="476">
        <v>11912</v>
      </c>
      <c r="I72" s="476">
        <v>0</v>
      </c>
      <c r="J72" s="476"/>
      <c r="K72" s="476"/>
      <c r="L72" s="476"/>
      <c r="M72" s="476">
        <v>500</v>
      </c>
      <c r="N72" s="513"/>
      <c r="O72" s="476"/>
      <c r="P72" s="476"/>
      <c r="Q72" s="461"/>
      <c r="R72" s="462"/>
    </row>
    <row r="73" spans="1:18" ht="13.5" customHeight="1" x14ac:dyDescent="0.25">
      <c r="A73" s="773"/>
      <c r="B73" s="775"/>
      <c r="C73" s="767"/>
      <c r="D73" s="383" t="s">
        <v>231</v>
      </c>
      <c r="E73" s="459">
        <f t="shared" si="1"/>
        <v>16818</v>
      </c>
      <c r="F73" s="476">
        <v>3815</v>
      </c>
      <c r="G73" s="476">
        <v>591</v>
      </c>
      <c r="H73" s="476">
        <v>11912</v>
      </c>
      <c r="I73" s="476">
        <v>0</v>
      </c>
      <c r="J73" s="476"/>
      <c r="K73" s="476"/>
      <c r="L73" s="476"/>
      <c r="M73" s="476">
        <v>500</v>
      </c>
      <c r="N73" s="513"/>
      <c r="O73" s="476"/>
      <c r="P73" s="476"/>
      <c r="Q73" s="461"/>
      <c r="R73" s="462"/>
    </row>
    <row r="74" spans="1:18" ht="13.5" customHeight="1" x14ac:dyDescent="0.25">
      <c r="A74" s="773"/>
      <c r="B74" s="775"/>
      <c r="C74" s="767"/>
      <c r="D74" s="383" t="s">
        <v>211</v>
      </c>
      <c r="E74" s="459">
        <f>SUM(F74:Q74)</f>
        <v>13829</v>
      </c>
      <c r="F74" s="509">
        <v>3780</v>
      </c>
      <c r="G74" s="509">
        <v>372</v>
      </c>
      <c r="H74" s="509">
        <v>9677</v>
      </c>
      <c r="I74" s="509"/>
      <c r="J74" s="509"/>
      <c r="K74" s="509"/>
      <c r="L74" s="509"/>
      <c r="M74" s="509">
        <v>0</v>
      </c>
      <c r="N74" s="510"/>
      <c r="O74" s="509"/>
      <c r="P74" s="509"/>
      <c r="Q74" s="464"/>
      <c r="R74" s="465"/>
    </row>
    <row r="75" spans="1:18" ht="13.5" customHeight="1" thickBot="1" x14ac:dyDescent="0.3">
      <c r="A75" s="778"/>
      <c r="B75" s="780"/>
      <c r="C75" s="768"/>
      <c r="D75" s="384" t="s">
        <v>311</v>
      </c>
      <c r="E75" s="466">
        <f t="shared" ref="E75:M75" si="15">(E74/E73)</f>
        <v>0.82227375431085736</v>
      </c>
      <c r="F75" s="466">
        <f t="shared" si="15"/>
        <v>0.99082568807339455</v>
      </c>
      <c r="G75" s="466">
        <f t="shared" si="15"/>
        <v>0.62944162436548223</v>
      </c>
      <c r="H75" s="466">
        <f t="shared" si="15"/>
        <v>0.81237407656145066</v>
      </c>
      <c r="I75" s="466"/>
      <c r="J75" s="466"/>
      <c r="K75" s="466"/>
      <c r="L75" s="466"/>
      <c r="M75" s="466">
        <f t="shared" si="15"/>
        <v>0</v>
      </c>
      <c r="N75" s="512"/>
      <c r="O75" s="511"/>
      <c r="P75" s="511"/>
      <c r="Q75" s="475"/>
      <c r="R75" s="468"/>
    </row>
    <row r="76" spans="1:18" ht="13.5" customHeight="1" x14ac:dyDescent="0.25">
      <c r="A76" s="782" t="s">
        <v>181</v>
      </c>
      <c r="B76" s="769" t="s">
        <v>323</v>
      </c>
      <c r="C76" s="765" t="s">
        <v>324</v>
      </c>
      <c r="D76" s="382" t="s">
        <v>102</v>
      </c>
      <c r="E76" s="455">
        <f>SUM(F76:Q76)</f>
        <v>26287</v>
      </c>
      <c r="F76" s="476">
        <v>15482</v>
      </c>
      <c r="G76" s="476">
        <v>2363</v>
      </c>
      <c r="H76" s="476">
        <v>2955</v>
      </c>
      <c r="I76" s="476"/>
      <c r="J76" s="476"/>
      <c r="K76" s="476"/>
      <c r="L76" s="476">
        <v>4487</v>
      </c>
      <c r="M76" s="476">
        <v>1000</v>
      </c>
      <c r="N76" s="476"/>
      <c r="O76" s="476"/>
      <c r="P76" s="476"/>
      <c r="Q76" s="461"/>
      <c r="R76" s="462"/>
    </row>
    <row r="77" spans="1:18" ht="13.5" customHeight="1" x14ac:dyDescent="0.25">
      <c r="A77" s="773"/>
      <c r="B77" s="775"/>
      <c r="C77" s="767"/>
      <c r="D77" s="383" t="s">
        <v>231</v>
      </c>
      <c r="E77" s="459">
        <f t="shared" si="1"/>
        <v>42903</v>
      </c>
      <c r="F77" s="476">
        <v>15482</v>
      </c>
      <c r="G77" s="476">
        <v>2363</v>
      </c>
      <c r="H77" s="476">
        <v>2955</v>
      </c>
      <c r="I77" s="476"/>
      <c r="J77" s="476"/>
      <c r="K77" s="476"/>
      <c r="L77" s="476">
        <v>4487</v>
      </c>
      <c r="M77" s="476">
        <v>17616</v>
      </c>
      <c r="N77" s="476"/>
      <c r="O77" s="476"/>
      <c r="P77" s="476"/>
      <c r="Q77" s="461"/>
      <c r="R77" s="462"/>
    </row>
    <row r="78" spans="1:18" ht="13.5" customHeight="1" x14ac:dyDescent="0.25">
      <c r="A78" s="773"/>
      <c r="B78" s="775"/>
      <c r="C78" s="767"/>
      <c r="D78" s="383" t="s">
        <v>211</v>
      </c>
      <c r="E78" s="459">
        <f>SUM(F78:Q78)</f>
        <v>36246</v>
      </c>
      <c r="F78" s="509">
        <v>13502</v>
      </c>
      <c r="G78" s="509">
        <v>1823</v>
      </c>
      <c r="H78" s="509">
        <v>1666</v>
      </c>
      <c r="I78" s="509"/>
      <c r="J78" s="509"/>
      <c r="K78" s="509"/>
      <c r="L78" s="509">
        <v>2143</v>
      </c>
      <c r="M78" s="509">
        <v>17112</v>
      </c>
      <c r="N78" s="509"/>
      <c r="O78" s="509"/>
      <c r="P78" s="509"/>
      <c r="Q78" s="464"/>
      <c r="R78" s="465"/>
    </row>
    <row r="79" spans="1:18" ht="13.5" customHeight="1" thickBot="1" x14ac:dyDescent="0.3">
      <c r="A79" s="778"/>
      <c r="B79" s="780"/>
      <c r="C79" s="768"/>
      <c r="D79" s="569" t="s">
        <v>311</v>
      </c>
      <c r="E79" s="570">
        <f t="shared" ref="E79:M79" si="16">(E78/E77)</f>
        <v>0.84483602545276559</v>
      </c>
      <c r="F79" s="570">
        <f t="shared" si="16"/>
        <v>0.87210954657021056</v>
      </c>
      <c r="G79" s="570">
        <f t="shared" si="16"/>
        <v>0.77147693609818024</v>
      </c>
      <c r="H79" s="570">
        <f t="shared" si="16"/>
        <v>0.56379018612521148</v>
      </c>
      <c r="I79" s="570"/>
      <c r="J79" s="570"/>
      <c r="K79" s="570"/>
      <c r="L79" s="570">
        <v>0.47770000000000001</v>
      </c>
      <c r="M79" s="570">
        <f t="shared" si="16"/>
        <v>0.97138964577656672</v>
      </c>
      <c r="N79" s="570"/>
      <c r="O79" s="614"/>
      <c r="P79" s="614"/>
      <c r="Q79" s="573"/>
      <c r="R79" s="574"/>
    </row>
    <row r="80" spans="1:18" ht="13.5" customHeight="1" thickBot="1" x14ac:dyDescent="0.3">
      <c r="A80" s="782" t="s">
        <v>181</v>
      </c>
      <c r="B80" s="829" t="s">
        <v>675</v>
      </c>
      <c r="C80" s="805" t="s">
        <v>676</v>
      </c>
      <c r="D80" s="618" t="s">
        <v>102</v>
      </c>
      <c r="E80" s="455">
        <f>SUM(F80:Q80)</f>
        <v>0</v>
      </c>
      <c r="F80" s="491"/>
      <c r="G80" s="491"/>
      <c r="H80" s="491"/>
      <c r="I80" s="491"/>
      <c r="J80" s="491"/>
      <c r="K80" s="491"/>
      <c r="L80" s="491"/>
      <c r="M80" s="491"/>
      <c r="N80" s="491"/>
      <c r="O80" s="531"/>
      <c r="P80" s="531"/>
      <c r="Q80" s="502"/>
      <c r="R80" s="472"/>
    </row>
    <row r="81" spans="1:18" ht="13.5" customHeight="1" thickBot="1" x14ac:dyDescent="0.3">
      <c r="A81" s="773"/>
      <c r="B81" s="775"/>
      <c r="C81" s="767"/>
      <c r="D81" s="340" t="s">
        <v>231</v>
      </c>
      <c r="E81" s="455">
        <f t="shared" ref="E81" si="17">SUM(F81:Q81)</f>
        <v>0</v>
      </c>
      <c r="F81" s="494"/>
      <c r="G81" s="494"/>
      <c r="H81" s="620">
        <v>0</v>
      </c>
      <c r="I81" s="494"/>
      <c r="J81" s="494"/>
      <c r="K81" s="494"/>
      <c r="L81" s="494"/>
      <c r="M81" s="494"/>
      <c r="N81" s="494"/>
      <c r="O81" s="524"/>
      <c r="P81" s="524"/>
      <c r="Q81" s="537"/>
      <c r="R81" s="465"/>
    </row>
    <row r="82" spans="1:18" ht="13.5" customHeight="1" x14ac:dyDescent="0.25">
      <c r="A82" s="773"/>
      <c r="B82" s="775"/>
      <c r="C82" s="767"/>
      <c r="D82" s="340" t="s">
        <v>211</v>
      </c>
      <c r="E82" s="455">
        <f>SUM(F82:Q82)</f>
        <v>72</v>
      </c>
      <c r="F82" s="497">
        <v>72</v>
      </c>
      <c r="G82" s="494"/>
      <c r="H82" s="620">
        <v>0</v>
      </c>
      <c r="I82" s="494"/>
      <c r="J82" s="494"/>
      <c r="K82" s="494"/>
      <c r="L82" s="494"/>
      <c r="M82" s="494"/>
      <c r="N82" s="494"/>
      <c r="O82" s="524"/>
      <c r="P82" s="524"/>
      <c r="Q82" s="537"/>
      <c r="R82" s="465"/>
    </row>
    <row r="83" spans="1:18" ht="13.5" customHeight="1" thickBot="1" x14ac:dyDescent="0.3">
      <c r="A83" s="778"/>
      <c r="B83" s="780"/>
      <c r="C83" s="768"/>
      <c r="D83" s="619" t="s">
        <v>311</v>
      </c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529"/>
      <c r="P83" s="529"/>
      <c r="Q83" s="586"/>
      <c r="R83" s="468"/>
    </row>
    <row r="84" spans="1:18" ht="13.5" customHeight="1" x14ac:dyDescent="0.25">
      <c r="A84" s="782" t="s">
        <v>181</v>
      </c>
      <c r="B84" s="769" t="s">
        <v>325</v>
      </c>
      <c r="C84" s="765" t="s">
        <v>326</v>
      </c>
      <c r="D84" s="575" t="s">
        <v>102</v>
      </c>
      <c r="E84" s="576">
        <f t="shared" si="1"/>
        <v>0</v>
      </c>
      <c r="F84" s="615"/>
      <c r="G84" s="615"/>
      <c r="H84" s="615"/>
      <c r="I84" s="616"/>
      <c r="J84" s="616"/>
      <c r="K84" s="616"/>
      <c r="L84" s="616"/>
      <c r="M84" s="616"/>
      <c r="N84" s="617"/>
      <c r="O84" s="616"/>
      <c r="P84" s="616"/>
      <c r="Q84" s="578"/>
      <c r="R84" s="579"/>
    </row>
    <row r="85" spans="1:18" ht="13.5" customHeight="1" x14ac:dyDescent="0.25">
      <c r="A85" s="773"/>
      <c r="B85" s="775"/>
      <c r="C85" s="767"/>
      <c r="D85" s="383" t="s">
        <v>231</v>
      </c>
      <c r="E85" s="459">
        <f t="shared" si="1"/>
        <v>324</v>
      </c>
      <c r="F85" s="476"/>
      <c r="G85" s="476"/>
      <c r="H85" s="476">
        <v>324</v>
      </c>
      <c r="I85" s="509"/>
      <c r="J85" s="509"/>
      <c r="K85" s="509"/>
      <c r="L85" s="509"/>
      <c r="M85" s="509"/>
      <c r="N85" s="510"/>
      <c r="O85" s="509"/>
      <c r="P85" s="509"/>
      <c r="Q85" s="464"/>
      <c r="R85" s="465"/>
    </row>
    <row r="86" spans="1:18" ht="13.5" customHeight="1" x14ac:dyDescent="0.25">
      <c r="A86" s="773"/>
      <c r="B86" s="775"/>
      <c r="C86" s="767"/>
      <c r="D86" s="383" t="s">
        <v>211</v>
      </c>
      <c r="E86" s="459">
        <f t="shared" si="1"/>
        <v>321</v>
      </c>
      <c r="F86" s="509"/>
      <c r="G86" s="509"/>
      <c r="H86" s="509">
        <v>321</v>
      </c>
      <c r="I86" s="509"/>
      <c r="J86" s="509"/>
      <c r="K86" s="509"/>
      <c r="L86" s="509"/>
      <c r="M86" s="509"/>
      <c r="N86" s="510"/>
      <c r="O86" s="509"/>
      <c r="P86" s="509"/>
      <c r="Q86" s="464"/>
      <c r="R86" s="465"/>
    </row>
    <row r="87" spans="1:18" ht="13.5" customHeight="1" thickBot="1" x14ac:dyDescent="0.3">
      <c r="A87" s="778"/>
      <c r="B87" s="780"/>
      <c r="C87" s="768"/>
      <c r="D87" s="384" t="s">
        <v>311</v>
      </c>
      <c r="E87" s="505">
        <f>(E86/E85)</f>
        <v>0.9907407407407407</v>
      </c>
      <c r="F87" s="505"/>
      <c r="G87" s="505"/>
      <c r="H87" s="505">
        <f t="shared" ref="H87" si="18">(H86/H85)</f>
        <v>0.9907407407407407</v>
      </c>
      <c r="I87" s="511"/>
      <c r="J87" s="511"/>
      <c r="K87" s="511"/>
      <c r="L87" s="511"/>
      <c r="M87" s="511"/>
      <c r="N87" s="512"/>
      <c r="O87" s="511"/>
      <c r="P87" s="511"/>
      <c r="Q87" s="475"/>
      <c r="R87" s="468"/>
    </row>
    <row r="88" spans="1:18" ht="13.5" customHeight="1" x14ac:dyDescent="0.25">
      <c r="A88" s="782" t="s">
        <v>181</v>
      </c>
      <c r="B88" s="769" t="s">
        <v>327</v>
      </c>
      <c r="C88" s="765" t="s">
        <v>328</v>
      </c>
      <c r="D88" s="382" t="s">
        <v>102</v>
      </c>
      <c r="E88" s="455">
        <f>SUM(F88:Q88)</f>
        <v>12540</v>
      </c>
      <c r="F88" s="476">
        <v>8814</v>
      </c>
      <c r="G88" s="476">
        <v>1176</v>
      </c>
      <c r="H88" s="476">
        <v>2450</v>
      </c>
      <c r="I88" s="476"/>
      <c r="J88" s="476"/>
      <c r="K88" s="476"/>
      <c r="L88" s="476"/>
      <c r="M88" s="476">
        <v>100</v>
      </c>
      <c r="N88" s="513"/>
      <c r="O88" s="476"/>
      <c r="P88" s="476"/>
      <c r="Q88" s="461"/>
      <c r="R88" s="462"/>
    </row>
    <row r="89" spans="1:18" ht="13.5" customHeight="1" x14ac:dyDescent="0.25">
      <c r="A89" s="773"/>
      <c r="B89" s="775"/>
      <c r="C89" s="767"/>
      <c r="D89" s="383" t="s">
        <v>231</v>
      </c>
      <c r="E89" s="459">
        <f t="shared" si="1"/>
        <v>12387</v>
      </c>
      <c r="F89" s="476">
        <v>8814</v>
      </c>
      <c r="G89" s="476">
        <v>1176</v>
      </c>
      <c r="H89" s="476">
        <v>2297</v>
      </c>
      <c r="I89" s="476"/>
      <c r="J89" s="476"/>
      <c r="K89" s="476"/>
      <c r="L89" s="476"/>
      <c r="M89" s="476">
        <v>100</v>
      </c>
      <c r="N89" s="513"/>
      <c r="O89" s="476"/>
      <c r="P89" s="476"/>
      <c r="Q89" s="461"/>
      <c r="R89" s="462"/>
    </row>
    <row r="90" spans="1:18" ht="13.5" customHeight="1" x14ac:dyDescent="0.25">
      <c r="A90" s="773"/>
      <c r="B90" s="775"/>
      <c r="C90" s="767"/>
      <c r="D90" s="383" t="s">
        <v>211</v>
      </c>
      <c r="E90" s="459">
        <f t="shared" si="1"/>
        <v>9869</v>
      </c>
      <c r="F90" s="509">
        <v>7604</v>
      </c>
      <c r="G90" s="509">
        <v>751</v>
      </c>
      <c r="H90" s="509">
        <v>1500</v>
      </c>
      <c r="I90" s="509"/>
      <c r="J90" s="509"/>
      <c r="K90" s="509"/>
      <c r="L90" s="509"/>
      <c r="M90" s="509">
        <v>14</v>
      </c>
      <c r="N90" s="509"/>
      <c r="O90" s="509"/>
      <c r="P90" s="509"/>
      <c r="Q90" s="464"/>
      <c r="R90" s="465"/>
    </row>
    <row r="91" spans="1:18" ht="13.5" customHeight="1" thickBot="1" x14ac:dyDescent="0.3">
      <c r="A91" s="778"/>
      <c r="B91" s="780"/>
      <c r="C91" s="768"/>
      <c r="D91" s="384" t="s">
        <v>311</v>
      </c>
      <c r="E91" s="466">
        <f t="shared" ref="E91:M91" si="19">(E90/E89)</f>
        <v>0.79672237022685077</v>
      </c>
      <c r="F91" s="466">
        <f t="shared" si="19"/>
        <v>0.86271840254141141</v>
      </c>
      <c r="G91" s="466">
        <f t="shared" si="19"/>
        <v>0.63860544217687076</v>
      </c>
      <c r="H91" s="466">
        <f t="shared" si="19"/>
        <v>0.65302568567696995</v>
      </c>
      <c r="I91" s="466"/>
      <c r="J91" s="466"/>
      <c r="K91" s="466"/>
      <c r="L91" s="466"/>
      <c r="M91" s="466">
        <f t="shared" si="19"/>
        <v>0.14000000000000001</v>
      </c>
      <c r="N91" s="511"/>
      <c r="O91" s="511"/>
      <c r="P91" s="511"/>
      <c r="Q91" s="475"/>
      <c r="R91" s="468"/>
    </row>
    <row r="92" spans="1:18" ht="13.5" customHeight="1" x14ac:dyDescent="0.25">
      <c r="A92" s="782" t="s">
        <v>181</v>
      </c>
      <c r="B92" s="769" t="s">
        <v>364</v>
      </c>
      <c r="C92" s="765" t="s">
        <v>365</v>
      </c>
      <c r="D92" s="382" t="s">
        <v>102</v>
      </c>
      <c r="E92" s="455">
        <f>SUM(F92:Q92)</f>
        <v>22005</v>
      </c>
      <c r="F92" s="476">
        <v>8394</v>
      </c>
      <c r="G92" s="476">
        <v>1017</v>
      </c>
      <c r="H92" s="476">
        <v>11201</v>
      </c>
      <c r="I92" s="476">
        <v>12</v>
      </c>
      <c r="J92" s="476"/>
      <c r="K92" s="476"/>
      <c r="L92" s="476">
        <v>1000</v>
      </c>
      <c r="M92" s="476">
        <v>381</v>
      </c>
      <c r="N92" s="476"/>
      <c r="O92" s="476"/>
      <c r="P92" s="476"/>
      <c r="Q92" s="461"/>
      <c r="R92" s="462"/>
    </row>
    <row r="93" spans="1:18" ht="13.5" customHeight="1" x14ac:dyDescent="0.25">
      <c r="A93" s="773"/>
      <c r="B93" s="775"/>
      <c r="C93" s="767"/>
      <c r="D93" s="383" t="s">
        <v>231</v>
      </c>
      <c r="E93" s="459">
        <f t="shared" si="1"/>
        <v>25065</v>
      </c>
      <c r="F93" s="476">
        <v>6964</v>
      </c>
      <c r="G93" s="476">
        <v>831</v>
      </c>
      <c r="H93" s="476">
        <v>10868</v>
      </c>
      <c r="I93" s="476">
        <v>12</v>
      </c>
      <c r="J93" s="476"/>
      <c r="K93" s="476"/>
      <c r="L93" s="476">
        <v>3700</v>
      </c>
      <c r="M93" s="476">
        <v>2690</v>
      </c>
      <c r="N93" s="476"/>
      <c r="O93" s="476"/>
      <c r="P93" s="476"/>
      <c r="Q93" s="461"/>
      <c r="R93" s="462"/>
    </row>
    <row r="94" spans="1:18" ht="13.5" customHeight="1" x14ac:dyDescent="0.25">
      <c r="A94" s="773"/>
      <c r="B94" s="775"/>
      <c r="C94" s="767"/>
      <c r="D94" s="383" t="s">
        <v>211</v>
      </c>
      <c r="E94" s="459">
        <f t="shared" si="1"/>
        <v>21518</v>
      </c>
      <c r="F94" s="463">
        <v>6837</v>
      </c>
      <c r="G94" s="463">
        <v>804</v>
      </c>
      <c r="H94" s="463">
        <v>10191</v>
      </c>
      <c r="I94" s="463">
        <v>0</v>
      </c>
      <c r="J94" s="459"/>
      <c r="K94" s="459"/>
      <c r="L94" s="463">
        <v>999</v>
      </c>
      <c r="M94" s="463">
        <v>2687</v>
      </c>
      <c r="N94" s="463"/>
      <c r="O94" s="463"/>
      <c r="P94" s="463"/>
      <c r="Q94" s="464"/>
      <c r="R94" s="465"/>
    </row>
    <row r="95" spans="1:18" ht="13.5" customHeight="1" thickBot="1" x14ac:dyDescent="0.3">
      <c r="A95" s="778"/>
      <c r="B95" s="780"/>
      <c r="C95" s="768"/>
      <c r="D95" s="384" t="s">
        <v>311</v>
      </c>
      <c r="E95" s="570">
        <f t="shared" ref="E95:M95" si="20">(E94/E93)</f>
        <v>0.85848793137841617</v>
      </c>
      <c r="F95" s="570">
        <f t="shared" si="20"/>
        <v>0.9817633543940264</v>
      </c>
      <c r="G95" s="570">
        <f t="shared" si="20"/>
        <v>0.96750902527075811</v>
      </c>
      <c r="H95" s="570">
        <f t="shared" si="20"/>
        <v>0.93770702981229292</v>
      </c>
      <c r="I95" s="570"/>
      <c r="J95" s="570"/>
      <c r="K95" s="570"/>
      <c r="L95" s="570">
        <v>0.27010000000000001</v>
      </c>
      <c r="M95" s="570">
        <f t="shared" si="20"/>
        <v>0.99888475836431223</v>
      </c>
      <c r="N95" s="571"/>
      <c r="O95" s="571"/>
      <c r="P95" s="571"/>
      <c r="Q95" s="573"/>
      <c r="R95" s="574"/>
    </row>
    <row r="96" spans="1:18" ht="13.5" customHeight="1" x14ac:dyDescent="0.25">
      <c r="A96" s="803" t="s">
        <v>181</v>
      </c>
      <c r="B96" s="804" t="s">
        <v>677</v>
      </c>
      <c r="C96" s="830" t="s">
        <v>678</v>
      </c>
      <c r="D96" s="712" t="s">
        <v>102</v>
      </c>
      <c r="E96" s="715"/>
      <c r="F96" s="491"/>
      <c r="G96" s="491"/>
      <c r="H96" s="491"/>
      <c r="I96" s="491"/>
      <c r="J96" s="491"/>
      <c r="K96" s="491"/>
      <c r="L96" s="491"/>
      <c r="M96" s="491"/>
      <c r="N96" s="583"/>
      <c r="O96" s="583"/>
      <c r="P96" s="583"/>
      <c r="Q96" s="502"/>
      <c r="R96" s="472"/>
    </row>
    <row r="97" spans="1:18" ht="13.5" customHeight="1" x14ac:dyDescent="0.25">
      <c r="A97" s="773"/>
      <c r="B97" s="775"/>
      <c r="C97" s="831"/>
      <c r="D97" s="713" t="s">
        <v>231</v>
      </c>
      <c r="E97" s="716">
        <f>(F97+G97)</f>
        <v>994</v>
      </c>
      <c r="F97" s="497">
        <v>880</v>
      </c>
      <c r="G97" s="497">
        <v>114</v>
      </c>
      <c r="H97" s="494"/>
      <c r="I97" s="494"/>
      <c r="J97" s="494"/>
      <c r="K97" s="494"/>
      <c r="L97" s="494"/>
      <c r="M97" s="494"/>
      <c r="N97" s="580"/>
      <c r="O97" s="580"/>
      <c r="P97" s="580"/>
      <c r="Q97" s="537"/>
      <c r="R97" s="465"/>
    </row>
    <row r="98" spans="1:18" ht="13.5" customHeight="1" x14ac:dyDescent="0.25">
      <c r="A98" s="773"/>
      <c r="B98" s="775"/>
      <c r="C98" s="831"/>
      <c r="D98" s="713" t="s">
        <v>211</v>
      </c>
      <c r="E98" s="716">
        <f>(F98+G98)</f>
        <v>994</v>
      </c>
      <c r="F98" s="497">
        <v>880</v>
      </c>
      <c r="G98" s="497">
        <v>114</v>
      </c>
      <c r="H98" s="494"/>
      <c r="I98" s="494"/>
      <c r="J98" s="494"/>
      <c r="K98" s="494"/>
      <c r="L98" s="494"/>
      <c r="M98" s="494"/>
      <c r="N98" s="580"/>
      <c r="O98" s="580"/>
      <c r="P98" s="580"/>
      <c r="Q98" s="537"/>
      <c r="R98" s="465"/>
    </row>
    <row r="99" spans="1:18" ht="13.5" customHeight="1" thickBot="1" x14ac:dyDescent="0.3">
      <c r="A99" s="778"/>
      <c r="B99" s="780"/>
      <c r="C99" s="832"/>
      <c r="D99" s="714" t="s">
        <v>311</v>
      </c>
      <c r="E99" s="717">
        <v>1</v>
      </c>
      <c r="F99" s="499">
        <v>1</v>
      </c>
      <c r="G99" s="499">
        <v>1</v>
      </c>
      <c r="H99" s="499"/>
      <c r="I99" s="499"/>
      <c r="J99" s="499"/>
      <c r="K99" s="499"/>
      <c r="L99" s="499"/>
      <c r="M99" s="499"/>
      <c r="N99" s="584"/>
      <c r="O99" s="584"/>
      <c r="P99" s="584"/>
      <c r="Q99" s="586"/>
      <c r="R99" s="468"/>
    </row>
    <row r="100" spans="1:18" ht="13.5" customHeight="1" x14ac:dyDescent="0.25">
      <c r="A100" s="782" t="s">
        <v>181</v>
      </c>
      <c r="B100" s="769" t="s">
        <v>329</v>
      </c>
      <c r="C100" s="765" t="s">
        <v>330</v>
      </c>
      <c r="D100" s="382" t="s">
        <v>102</v>
      </c>
      <c r="E100" s="576">
        <f>SUM(F100:Q100)</f>
        <v>5213</v>
      </c>
      <c r="F100" s="615"/>
      <c r="G100" s="615"/>
      <c r="H100" s="615">
        <v>5213</v>
      </c>
      <c r="I100" s="615"/>
      <c r="J100" s="615"/>
      <c r="K100" s="615"/>
      <c r="L100" s="615"/>
      <c r="M100" s="615"/>
      <c r="N100" s="616"/>
      <c r="O100" s="616"/>
      <c r="P100" s="616"/>
      <c r="Q100" s="578"/>
      <c r="R100" s="579"/>
    </row>
    <row r="101" spans="1:18" ht="13.5" customHeight="1" x14ac:dyDescent="0.25">
      <c r="A101" s="773"/>
      <c r="B101" s="775"/>
      <c r="C101" s="767"/>
      <c r="D101" s="383" t="s">
        <v>231</v>
      </c>
      <c r="E101" s="459">
        <f>SUM(F101:Q101)</f>
        <v>5078</v>
      </c>
      <c r="F101" s="476"/>
      <c r="G101" s="476"/>
      <c r="H101" s="476">
        <v>5078</v>
      </c>
      <c r="I101" s="476"/>
      <c r="J101" s="476"/>
      <c r="K101" s="476"/>
      <c r="L101" s="476"/>
      <c r="M101" s="476"/>
      <c r="N101" s="509"/>
      <c r="O101" s="509"/>
      <c r="P101" s="509"/>
      <c r="Q101" s="464"/>
      <c r="R101" s="465"/>
    </row>
    <row r="102" spans="1:18" ht="13.5" customHeight="1" x14ac:dyDescent="0.25">
      <c r="A102" s="773"/>
      <c r="B102" s="775"/>
      <c r="C102" s="767"/>
      <c r="D102" s="383" t="s">
        <v>211</v>
      </c>
      <c r="E102" s="459">
        <f>SUM(F102:Q102)</f>
        <v>0</v>
      </c>
      <c r="F102" s="509"/>
      <c r="G102" s="509"/>
      <c r="H102" s="509">
        <v>0</v>
      </c>
      <c r="I102" s="509"/>
      <c r="J102" s="509"/>
      <c r="K102" s="509"/>
      <c r="L102" s="509"/>
      <c r="M102" s="509">
        <v>0</v>
      </c>
      <c r="N102" s="509"/>
      <c r="O102" s="509"/>
      <c r="P102" s="509"/>
      <c r="Q102" s="464"/>
      <c r="R102" s="465"/>
    </row>
    <row r="103" spans="1:18" ht="13.5" customHeight="1" thickBot="1" x14ac:dyDescent="0.3">
      <c r="A103" s="778"/>
      <c r="B103" s="780"/>
      <c r="C103" s="768"/>
      <c r="D103" s="384" t="s">
        <v>311</v>
      </c>
      <c r="E103" s="466">
        <f t="shared" ref="E103:H103" si="21">(E102/E101)</f>
        <v>0</v>
      </c>
      <c r="F103" s="466"/>
      <c r="G103" s="466"/>
      <c r="H103" s="466">
        <f t="shared" si="21"/>
        <v>0</v>
      </c>
      <c r="I103" s="466"/>
      <c r="J103" s="466"/>
      <c r="K103" s="466"/>
      <c r="L103" s="466"/>
      <c r="M103" s="466"/>
      <c r="N103" s="511"/>
      <c r="O103" s="511"/>
      <c r="P103" s="511"/>
      <c r="Q103" s="475"/>
      <c r="R103" s="468"/>
    </row>
    <row r="104" spans="1:18" ht="13.5" customHeight="1" x14ac:dyDescent="0.25">
      <c r="A104" s="782" t="s">
        <v>181</v>
      </c>
      <c r="B104" s="769" t="s">
        <v>366</v>
      </c>
      <c r="C104" s="765" t="s">
        <v>367</v>
      </c>
      <c r="D104" s="382" t="s">
        <v>102</v>
      </c>
      <c r="E104" s="455">
        <f>SUM(F104:Q104)</f>
        <v>25008</v>
      </c>
      <c r="F104" s="476">
        <v>5692</v>
      </c>
      <c r="G104" s="476">
        <v>762</v>
      </c>
      <c r="H104" s="476">
        <v>18554</v>
      </c>
      <c r="I104" s="476"/>
      <c r="J104" s="476"/>
      <c r="K104" s="476"/>
      <c r="L104" s="476"/>
      <c r="M104" s="476"/>
      <c r="N104" s="476"/>
      <c r="O104" s="476"/>
      <c r="P104" s="476"/>
      <c r="Q104" s="461"/>
      <c r="R104" s="462"/>
    </row>
    <row r="105" spans="1:18" ht="13.5" customHeight="1" x14ac:dyDescent="0.25">
      <c r="A105" s="773"/>
      <c r="B105" s="775"/>
      <c r="C105" s="767"/>
      <c r="D105" s="383" t="s">
        <v>231</v>
      </c>
      <c r="E105" s="459">
        <f t="shared" ref="E105:E146" si="22">SUM(F105:Q105)</f>
        <v>25106</v>
      </c>
      <c r="F105" s="476">
        <v>5774</v>
      </c>
      <c r="G105" s="476">
        <v>778</v>
      </c>
      <c r="H105" s="476">
        <v>18554</v>
      </c>
      <c r="I105" s="476"/>
      <c r="J105" s="476"/>
      <c r="K105" s="476"/>
      <c r="L105" s="476"/>
      <c r="M105" s="476"/>
      <c r="N105" s="476"/>
      <c r="O105" s="476"/>
      <c r="P105" s="476"/>
      <c r="Q105" s="461"/>
      <c r="R105" s="462"/>
    </row>
    <row r="106" spans="1:18" ht="13.5" customHeight="1" x14ac:dyDescent="0.25">
      <c r="A106" s="773"/>
      <c r="B106" s="775"/>
      <c r="C106" s="767"/>
      <c r="D106" s="383" t="s">
        <v>211</v>
      </c>
      <c r="E106" s="459">
        <f t="shared" si="22"/>
        <v>19521</v>
      </c>
      <c r="F106" s="509">
        <v>5774</v>
      </c>
      <c r="G106" s="509">
        <v>777</v>
      </c>
      <c r="H106" s="509">
        <v>12970</v>
      </c>
      <c r="I106" s="509"/>
      <c r="J106" s="509"/>
      <c r="K106" s="509"/>
      <c r="L106" s="509"/>
      <c r="M106" s="509"/>
      <c r="N106" s="509"/>
      <c r="O106" s="509"/>
      <c r="P106" s="509"/>
      <c r="Q106" s="464"/>
      <c r="R106" s="465"/>
    </row>
    <row r="107" spans="1:18" ht="13.5" customHeight="1" thickBot="1" x14ac:dyDescent="0.3">
      <c r="A107" s="778"/>
      <c r="B107" s="780"/>
      <c r="C107" s="768"/>
      <c r="D107" s="384" t="s">
        <v>311</v>
      </c>
      <c r="E107" s="466">
        <f t="shared" ref="E107:H107" si="23">(E106/E105)</f>
        <v>0.77754321676093363</v>
      </c>
      <c r="F107" s="466">
        <f t="shared" si="23"/>
        <v>1</v>
      </c>
      <c r="G107" s="466">
        <f t="shared" si="23"/>
        <v>0.99871465295629824</v>
      </c>
      <c r="H107" s="466">
        <f t="shared" si="23"/>
        <v>0.69904063813732886</v>
      </c>
      <c r="I107" s="466"/>
      <c r="J107" s="466"/>
      <c r="K107" s="466"/>
      <c r="L107" s="466"/>
      <c r="M107" s="466"/>
      <c r="N107" s="511"/>
      <c r="O107" s="511"/>
      <c r="P107" s="511"/>
      <c r="Q107" s="475"/>
      <c r="R107" s="468"/>
    </row>
    <row r="108" spans="1:18" ht="13.5" customHeight="1" x14ac:dyDescent="0.25">
      <c r="A108" s="782" t="s">
        <v>181</v>
      </c>
      <c r="B108" s="769" t="s">
        <v>384</v>
      </c>
      <c r="C108" s="765" t="s">
        <v>410</v>
      </c>
      <c r="D108" s="382" t="s">
        <v>102</v>
      </c>
      <c r="E108" s="455">
        <f>SUM(F108:Q108)</f>
        <v>1778</v>
      </c>
      <c r="F108" s="506"/>
      <c r="G108" s="506"/>
      <c r="H108" s="476">
        <v>1778</v>
      </c>
      <c r="I108" s="506"/>
      <c r="J108" s="506"/>
      <c r="K108" s="506"/>
      <c r="L108" s="506"/>
      <c r="M108" s="506"/>
      <c r="N108" s="507"/>
      <c r="O108" s="507"/>
      <c r="P108" s="507"/>
      <c r="Q108" s="471"/>
      <c r="R108" s="472"/>
    </row>
    <row r="109" spans="1:18" ht="13.5" customHeight="1" x14ac:dyDescent="0.25">
      <c r="A109" s="773"/>
      <c r="B109" s="775"/>
      <c r="C109" s="767"/>
      <c r="D109" s="383" t="s">
        <v>231</v>
      </c>
      <c r="E109" s="459">
        <f t="shared" si="22"/>
        <v>1778</v>
      </c>
      <c r="F109" s="476"/>
      <c r="G109" s="476"/>
      <c r="H109" s="476">
        <v>1778</v>
      </c>
      <c r="I109" s="476"/>
      <c r="J109" s="476"/>
      <c r="K109" s="476"/>
      <c r="L109" s="476"/>
      <c r="M109" s="476"/>
      <c r="N109" s="509"/>
      <c r="O109" s="509"/>
      <c r="P109" s="509"/>
      <c r="Q109" s="464"/>
      <c r="R109" s="465"/>
    </row>
    <row r="110" spans="1:18" ht="13.5" customHeight="1" x14ac:dyDescent="0.25">
      <c r="A110" s="773"/>
      <c r="B110" s="775"/>
      <c r="C110" s="767"/>
      <c r="D110" s="383" t="s">
        <v>211</v>
      </c>
      <c r="E110" s="459">
        <f t="shared" si="22"/>
        <v>1509</v>
      </c>
      <c r="F110" s="509"/>
      <c r="G110" s="509"/>
      <c r="H110" s="509">
        <v>1509</v>
      </c>
      <c r="I110" s="509"/>
      <c r="J110" s="509"/>
      <c r="K110" s="509"/>
      <c r="L110" s="509"/>
      <c r="M110" s="509"/>
      <c r="N110" s="509"/>
      <c r="O110" s="509"/>
      <c r="P110" s="509"/>
      <c r="Q110" s="464"/>
      <c r="R110" s="465"/>
    </row>
    <row r="111" spans="1:18" ht="13.5" customHeight="1" thickBot="1" x14ac:dyDescent="0.3">
      <c r="A111" s="778"/>
      <c r="B111" s="780"/>
      <c r="C111" s="768"/>
      <c r="D111" s="384" t="s">
        <v>311</v>
      </c>
      <c r="E111" s="505">
        <f>(E110/E109)</f>
        <v>0.84870641169853767</v>
      </c>
      <c r="F111" s="505"/>
      <c r="G111" s="505"/>
      <c r="H111" s="505">
        <f t="shared" ref="H111" si="24">(H110/H109)</f>
        <v>0.84870641169853767</v>
      </c>
      <c r="I111" s="511"/>
      <c r="J111" s="511"/>
      <c r="K111" s="511"/>
      <c r="L111" s="511"/>
      <c r="M111" s="511"/>
      <c r="N111" s="511"/>
      <c r="O111" s="511"/>
      <c r="P111" s="511"/>
      <c r="Q111" s="475"/>
      <c r="R111" s="468"/>
    </row>
    <row r="112" spans="1:18" ht="13.5" customHeight="1" x14ac:dyDescent="0.25">
      <c r="A112" s="782" t="s">
        <v>181</v>
      </c>
      <c r="B112" s="769" t="s">
        <v>382</v>
      </c>
      <c r="C112" s="765" t="s">
        <v>331</v>
      </c>
      <c r="D112" s="382" t="s">
        <v>102</v>
      </c>
      <c r="E112" s="455">
        <f>SUM(F112:Q112)</f>
        <v>1524</v>
      </c>
      <c r="F112" s="476"/>
      <c r="G112" s="476"/>
      <c r="H112" s="476">
        <v>1524</v>
      </c>
      <c r="I112" s="476">
        <v>0</v>
      </c>
      <c r="J112" s="476"/>
      <c r="K112" s="476"/>
      <c r="L112" s="476"/>
      <c r="M112" s="476"/>
      <c r="N112" s="476"/>
      <c r="O112" s="476"/>
      <c r="P112" s="476"/>
      <c r="Q112" s="461"/>
      <c r="R112" s="462"/>
    </row>
    <row r="113" spans="1:18" ht="13.5" customHeight="1" x14ac:dyDescent="0.25">
      <c r="A113" s="773"/>
      <c r="B113" s="775"/>
      <c r="C113" s="767"/>
      <c r="D113" s="383" t="s">
        <v>231</v>
      </c>
      <c r="E113" s="459">
        <f t="shared" si="22"/>
        <v>4167</v>
      </c>
      <c r="F113" s="476"/>
      <c r="G113" s="476"/>
      <c r="H113" s="476">
        <v>2059</v>
      </c>
      <c r="I113" s="476"/>
      <c r="J113" s="476"/>
      <c r="K113" s="476"/>
      <c r="L113" s="476"/>
      <c r="M113" s="476">
        <v>2108</v>
      </c>
      <c r="N113" s="476"/>
      <c r="O113" s="476"/>
      <c r="P113" s="476"/>
      <c r="Q113" s="461"/>
      <c r="R113" s="462"/>
    </row>
    <row r="114" spans="1:18" ht="13.5" customHeight="1" x14ac:dyDescent="0.25">
      <c r="A114" s="773"/>
      <c r="B114" s="775"/>
      <c r="C114" s="767"/>
      <c r="D114" s="383" t="s">
        <v>211</v>
      </c>
      <c r="E114" s="459">
        <f t="shared" si="22"/>
        <v>4129</v>
      </c>
      <c r="F114" s="509"/>
      <c r="G114" s="509"/>
      <c r="H114" s="509">
        <v>2021</v>
      </c>
      <c r="I114" s="509"/>
      <c r="J114" s="509"/>
      <c r="K114" s="509"/>
      <c r="L114" s="509"/>
      <c r="M114" s="509">
        <v>2108</v>
      </c>
      <c r="N114" s="509"/>
      <c r="O114" s="509"/>
      <c r="P114" s="509"/>
      <c r="Q114" s="464"/>
      <c r="R114" s="465"/>
    </row>
    <row r="115" spans="1:18" ht="13.5" customHeight="1" thickBot="1" x14ac:dyDescent="0.3">
      <c r="A115" s="778"/>
      <c r="B115" s="780"/>
      <c r="C115" s="768"/>
      <c r="D115" s="384" t="s">
        <v>311</v>
      </c>
      <c r="E115" s="505">
        <f>(E114/E113)</f>
        <v>0.99088072954163664</v>
      </c>
      <c r="F115" s="505"/>
      <c r="G115" s="505"/>
      <c r="H115" s="505">
        <f t="shared" ref="H115" si="25">(H114/H113)</f>
        <v>0.98154443904808164</v>
      </c>
      <c r="I115" s="505"/>
      <c r="J115" s="511"/>
      <c r="K115" s="511"/>
      <c r="L115" s="545"/>
      <c r="M115" s="511">
        <v>100</v>
      </c>
      <c r="N115" s="511"/>
      <c r="O115" s="511"/>
      <c r="P115" s="511"/>
      <c r="Q115" s="475"/>
      <c r="R115" s="468"/>
    </row>
    <row r="116" spans="1:18" ht="13.5" customHeight="1" x14ac:dyDescent="0.25">
      <c r="A116" s="782" t="s">
        <v>181</v>
      </c>
      <c r="B116" s="769" t="s">
        <v>681</v>
      </c>
      <c r="C116" s="765" t="s">
        <v>682</v>
      </c>
      <c r="D116" s="382" t="s">
        <v>102</v>
      </c>
      <c r="E116" s="455">
        <f t="shared" si="22"/>
        <v>0</v>
      </c>
      <c r="F116" s="476"/>
      <c r="G116" s="476"/>
      <c r="H116" s="476"/>
      <c r="I116" s="476"/>
      <c r="J116" s="476"/>
      <c r="K116" s="507"/>
      <c r="L116" s="507"/>
      <c r="M116" s="507"/>
      <c r="N116" s="507"/>
      <c r="O116" s="507"/>
      <c r="P116" s="507"/>
      <c r="Q116" s="471"/>
      <c r="R116" s="472"/>
    </row>
    <row r="117" spans="1:18" ht="13.5" customHeight="1" x14ac:dyDescent="0.25">
      <c r="A117" s="773"/>
      <c r="B117" s="775"/>
      <c r="C117" s="767"/>
      <c r="D117" s="383" t="s">
        <v>231</v>
      </c>
      <c r="E117" s="459">
        <f t="shared" si="22"/>
        <v>2040</v>
      </c>
      <c r="F117" s="476">
        <v>367</v>
      </c>
      <c r="G117" s="476">
        <v>48</v>
      </c>
      <c r="H117" s="476">
        <v>1404</v>
      </c>
      <c r="I117" s="476"/>
      <c r="J117" s="476"/>
      <c r="K117" s="509"/>
      <c r="L117" s="509"/>
      <c r="M117" s="509">
        <v>221</v>
      </c>
      <c r="N117" s="509"/>
      <c r="O117" s="509"/>
      <c r="P117" s="509"/>
      <c r="Q117" s="464"/>
      <c r="R117" s="465"/>
    </row>
    <row r="118" spans="1:18" ht="13.5" customHeight="1" x14ac:dyDescent="0.25">
      <c r="A118" s="773"/>
      <c r="B118" s="775"/>
      <c r="C118" s="767"/>
      <c r="D118" s="383" t="s">
        <v>211</v>
      </c>
      <c r="E118" s="459">
        <f t="shared" si="22"/>
        <v>1633</v>
      </c>
      <c r="F118" s="509">
        <v>366</v>
      </c>
      <c r="G118" s="509">
        <v>48</v>
      </c>
      <c r="H118" s="509">
        <v>999</v>
      </c>
      <c r="I118" s="509"/>
      <c r="J118" s="509"/>
      <c r="K118" s="509"/>
      <c r="L118" s="509"/>
      <c r="M118" s="509">
        <v>220</v>
      </c>
      <c r="N118" s="509"/>
      <c r="O118" s="509"/>
      <c r="P118" s="509"/>
      <c r="Q118" s="464"/>
      <c r="R118" s="465"/>
    </row>
    <row r="119" spans="1:18" ht="13.5" customHeight="1" thickBot="1" x14ac:dyDescent="0.3">
      <c r="A119" s="778"/>
      <c r="B119" s="780"/>
      <c r="C119" s="768"/>
      <c r="D119" s="384" t="s">
        <v>311</v>
      </c>
      <c r="E119" s="546"/>
      <c r="F119" s="546">
        <v>0.99790000000000001</v>
      </c>
      <c r="G119" s="546">
        <v>1</v>
      </c>
      <c r="H119" s="546">
        <v>0.71160000000000001</v>
      </c>
      <c r="I119" s="546"/>
      <c r="J119" s="546"/>
      <c r="K119" s="511"/>
      <c r="L119" s="511"/>
      <c r="M119" s="545">
        <v>0.99760000000000004</v>
      </c>
      <c r="N119" s="511"/>
      <c r="O119" s="511"/>
      <c r="P119" s="511"/>
      <c r="Q119" s="475"/>
      <c r="R119" s="468"/>
    </row>
    <row r="120" spans="1:18" ht="13.5" customHeight="1" x14ac:dyDescent="0.25">
      <c r="A120" s="782" t="s">
        <v>181</v>
      </c>
      <c r="B120" s="769" t="s">
        <v>314</v>
      </c>
      <c r="C120" s="765" t="s">
        <v>332</v>
      </c>
      <c r="D120" s="382" t="s">
        <v>102</v>
      </c>
      <c r="E120" s="455">
        <f>SUM(F120:Q120)</f>
        <v>3167</v>
      </c>
      <c r="F120" s="460"/>
      <c r="G120" s="460"/>
      <c r="H120" s="460">
        <v>2667</v>
      </c>
      <c r="I120" s="460"/>
      <c r="J120" s="460"/>
      <c r="K120" s="460"/>
      <c r="L120" s="460"/>
      <c r="M120" s="460">
        <v>500</v>
      </c>
      <c r="N120" s="460"/>
      <c r="O120" s="460"/>
      <c r="P120" s="460"/>
      <c r="Q120" s="461"/>
      <c r="R120" s="462"/>
    </row>
    <row r="121" spans="1:18" ht="13.5" customHeight="1" x14ac:dyDescent="0.25">
      <c r="A121" s="773"/>
      <c r="B121" s="775"/>
      <c r="C121" s="767"/>
      <c r="D121" s="383" t="s">
        <v>231</v>
      </c>
      <c r="E121" s="459">
        <f t="shared" si="22"/>
        <v>4317</v>
      </c>
      <c r="F121" s="460">
        <v>0</v>
      </c>
      <c r="G121" s="460">
        <v>0</v>
      </c>
      <c r="H121" s="460">
        <v>3817</v>
      </c>
      <c r="I121" s="460"/>
      <c r="J121" s="460"/>
      <c r="K121" s="460"/>
      <c r="L121" s="460"/>
      <c r="M121" s="460">
        <v>500</v>
      </c>
      <c r="N121" s="460"/>
      <c r="O121" s="460"/>
      <c r="P121" s="460"/>
      <c r="Q121" s="461"/>
      <c r="R121" s="462"/>
    </row>
    <row r="122" spans="1:18" ht="13.5" customHeight="1" x14ac:dyDescent="0.25">
      <c r="A122" s="773"/>
      <c r="B122" s="775"/>
      <c r="C122" s="767"/>
      <c r="D122" s="383" t="s">
        <v>211</v>
      </c>
      <c r="E122" s="459">
        <f t="shared" si="22"/>
        <v>4093</v>
      </c>
      <c r="F122" s="509"/>
      <c r="G122" s="509"/>
      <c r="H122" s="509">
        <v>3797</v>
      </c>
      <c r="I122" s="509"/>
      <c r="J122" s="509"/>
      <c r="K122" s="509"/>
      <c r="L122" s="509"/>
      <c r="M122" s="509">
        <v>296</v>
      </c>
      <c r="N122" s="509"/>
      <c r="O122" s="509"/>
      <c r="P122" s="509"/>
      <c r="Q122" s="464"/>
      <c r="R122" s="465"/>
    </row>
    <row r="123" spans="1:18" ht="13.5" customHeight="1" thickBot="1" x14ac:dyDescent="0.3">
      <c r="A123" s="778"/>
      <c r="B123" s="780"/>
      <c r="C123" s="768"/>
      <c r="D123" s="384" t="s">
        <v>311</v>
      </c>
      <c r="E123" s="505">
        <f>(E122/E121)</f>
        <v>0.94811211489460279</v>
      </c>
      <c r="F123" s="505"/>
      <c r="G123" s="505"/>
      <c r="H123" s="505">
        <f t="shared" ref="H123:M123" si="26">(H122/H121)</f>
        <v>0.99476028294472096</v>
      </c>
      <c r="I123" s="505"/>
      <c r="J123" s="505"/>
      <c r="K123" s="505"/>
      <c r="L123" s="505"/>
      <c r="M123" s="505">
        <f t="shared" si="26"/>
        <v>0.59199999999999997</v>
      </c>
      <c r="N123" s="511"/>
      <c r="O123" s="511"/>
      <c r="P123" s="511"/>
      <c r="Q123" s="475"/>
      <c r="R123" s="468"/>
    </row>
    <row r="124" spans="1:18" s="237" customFormat="1" ht="13.5" customHeight="1" x14ac:dyDescent="0.25">
      <c r="A124" s="870" t="s">
        <v>182</v>
      </c>
      <c r="B124" s="873" t="s">
        <v>333</v>
      </c>
      <c r="C124" s="876" t="s">
        <v>334</v>
      </c>
      <c r="D124" s="387" t="s">
        <v>102</v>
      </c>
      <c r="E124" s="514">
        <f>SUM(F124:Q124)</f>
        <v>5000</v>
      </c>
      <c r="F124" s="460"/>
      <c r="G124" s="460"/>
      <c r="H124" s="460"/>
      <c r="I124" s="460">
        <v>5000</v>
      </c>
      <c r="J124" s="456"/>
      <c r="K124" s="456"/>
      <c r="L124" s="456"/>
      <c r="M124" s="456"/>
      <c r="N124" s="515"/>
      <c r="O124" s="515"/>
      <c r="P124" s="515"/>
      <c r="Q124" s="516"/>
      <c r="R124" s="477"/>
    </row>
    <row r="125" spans="1:18" s="237" customFormat="1" ht="13.5" customHeight="1" x14ac:dyDescent="0.25">
      <c r="A125" s="871"/>
      <c r="B125" s="874"/>
      <c r="C125" s="877"/>
      <c r="D125" s="383" t="s">
        <v>231</v>
      </c>
      <c r="E125" s="517">
        <f t="shared" si="22"/>
        <v>6893</v>
      </c>
      <c r="F125" s="460"/>
      <c r="G125" s="460"/>
      <c r="H125" s="460"/>
      <c r="I125" s="460">
        <v>6893</v>
      </c>
      <c r="J125" s="460"/>
      <c r="K125" s="460"/>
      <c r="L125" s="460"/>
      <c r="M125" s="460"/>
      <c r="N125" s="489"/>
      <c r="O125" s="489"/>
      <c r="P125" s="489"/>
      <c r="Q125" s="490"/>
      <c r="R125" s="481"/>
    </row>
    <row r="126" spans="1:18" s="237" customFormat="1" ht="13.5" customHeight="1" x14ac:dyDescent="0.25">
      <c r="A126" s="871"/>
      <c r="B126" s="874"/>
      <c r="C126" s="877"/>
      <c r="D126" s="388" t="s">
        <v>211</v>
      </c>
      <c r="E126" s="518">
        <f>SUM(F126:Q126)</f>
        <v>5711</v>
      </c>
      <c r="F126" s="519"/>
      <c r="G126" s="519"/>
      <c r="H126" s="519"/>
      <c r="I126" s="519">
        <v>5711</v>
      </c>
      <c r="J126" s="519"/>
      <c r="K126" s="519"/>
      <c r="L126" s="519"/>
      <c r="M126" s="519"/>
      <c r="N126" s="519"/>
      <c r="O126" s="519"/>
      <c r="P126" s="519"/>
      <c r="Q126" s="520"/>
      <c r="R126" s="481"/>
    </row>
    <row r="127" spans="1:18" s="237" customFormat="1" ht="13.5" customHeight="1" thickBot="1" x14ac:dyDescent="0.3">
      <c r="A127" s="872"/>
      <c r="B127" s="875"/>
      <c r="C127" s="878"/>
      <c r="D127" s="390" t="s">
        <v>311</v>
      </c>
      <c r="E127" s="521">
        <f>(E126/E125)</f>
        <v>0.82852168866966491</v>
      </c>
      <c r="F127" s="521"/>
      <c r="G127" s="521"/>
      <c r="H127" s="521"/>
      <c r="I127" s="521">
        <f t="shared" ref="I127" si="27">(I126/I125)</f>
        <v>0.82852168866966491</v>
      </c>
      <c r="J127" s="483"/>
      <c r="K127" s="483"/>
      <c r="L127" s="483"/>
      <c r="M127" s="483"/>
      <c r="N127" s="483"/>
      <c r="O127" s="483"/>
      <c r="P127" s="483"/>
      <c r="Q127" s="484"/>
      <c r="R127" s="485"/>
    </row>
    <row r="128" spans="1:18" ht="13.5" customHeight="1" x14ac:dyDescent="0.25">
      <c r="A128" s="838" t="s">
        <v>181</v>
      </c>
      <c r="B128" s="841" t="s">
        <v>383</v>
      </c>
      <c r="C128" s="844" t="s">
        <v>413</v>
      </c>
      <c r="D128" s="391" t="s">
        <v>102</v>
      </c>
      <c r="E128" s="522">
        <f>SUM(F128:Q128)</f>
        <v>700</v>
      </c>
      <c r="F128" s="476"/>
      <c r="G128" s="476"/>
      <c r="H128" s="476">
        <v>700</v>
      </c>
      <c r="I128" s="476"/>
      <c r="J128" s="476"/>
      <c r="K128" s="476"/>
      <c r="L128" s="476"/>
      <c r="M128" s="476"/>
      <c r="N128" s="476"/>
      <c r="O128" s="476"/>
      <c r="P128" s="476"/>
      <c r="Q128" s="461"/>
      <c r="R128" s="462"/>
    </row>
    <row r="129" spans="1:18" ht="13.5" customHeight="1" x14ac:dyDescent="0.25">
      <c r="A129" s="839"/>
      <c r="B129" s="842"/>
      <c r="C129" s="845"/>
      <c r="D129" s="392" t="s">
        <v>231</v>
      </c>
      <c r="E129" s="523">
        <f t="shared" si="22"/>
        <v>38778</v>
      </c>
      <c r="F129" s="476"/>
      <c r="G129" s="476"/>
      <c r="H129" s="476">
        <v>21314</v>
      </c>
      <c r="I129" s="476"/>
      <c r="J129" s="476"/>
      <c r="K129" s="476"/>
      <c r="L129" s="476"/>
      <c r="M129" s="476">
        <v>17464</v>
      </c>
      <c r="N129" s="476"/>
      <c r="O129" s="476"/>
      <c r="P129" s="476"/>
      <c r="Q129" s="461"/>
      <c r="R129" s="462"/>
    </row>
    <row r="130" spans="1:18" ht="13.5" customHeight="1" x14ac:dyDescent="0.25">
      <c r="A130" s="839"/>
      <c r="B130" s="842"/>
      <c r="C130" s="845"/>
      <c r="D130" s="392" t="s">
        <v>211</v>
      </c>
      <c r="E130" s="523">
        <f t="shared" si="22"/>
        <v>20594</v>
      </c>
      <c r="F130" s="524"/>
      <c r="G130" s="524"/>
      <c r="H130" s="524">
        <v>13179</v>
      </c>
      <c r="I130" s="524"/>
      <c r="J130" s="524"/>
      <c r="K130" s="524"/>
      <c r="L130" s="524"/>
      <c r="M130" s="524">
        <v>7415</v>
      </c>
      <c r="N130" s="525"/>
      <c r="O130" s="524"/>
      <c r="P130" s="524"/>
      <c r="Q130" s="526"/>
      <c r="R130" s="465"/>
    </row>
    <row r="131" spans="1:18" ht="13.5" customHeight="1" thickBot="1" x14ac:dyDescent="0.3">
      <c r="A131" s="840"/>
      <c r="B131" s="843"/>
      <c r="C131" s="846"/>
      <c r="D131" s="392" t="s">
        <v>311</v>
      </c>
      <c r="E131" s="527">
        <f>(E130/E129)</f>
        <v>0.53107432049100001</v>
      </c>
      <c r="F131" s="527"/>
      <c r="G131" s="527"/>
      <c r="H131" s="527">
        <f>(H130/H129)</f>
        <v>0.61832598292202312</v>
      </c>
      <c r="I131" s="527"/>
      <c r="J131" s="527"/>
      <c r="K131" s="527"/>
      <c r="L131" s="527"/>
      <c r="M131" s="527">
        <v>0.42470000000000002</v>
      </c>
      <c r="N131" s="528"/>
      <c r="O131" s="529"/>
      <c r="P131" s="529"/>
      <c r="Q131" s="530"/>
      <c r="R131" s="468"/>
    </row>
    <row r="132" spans="1:18" ht="13.5" customHeight="1" x14ac:dyDescent="0.25">
      <c r="A132" s="838" t="s">
        <v>181</v>
      </c>
      <c r="B132" s="841" t="s">
        <v>133</v>
      </c>
      <c r="C132" s="844" t="s">
        <v>193</v>
      </c>
      <c r="D132" s="392" t="s">
        <v>102</v>
      </c>
      <c r="E132" s="522">
        <f t="shared" si="22"/>
        <v>1500</v>
      </c>
      <c r="F132" s="506"/>
      <c r="G132" s="506"/>
      <c r="H132" s="476">
        <v>1500</v>
      </c>
      <c r="I132" s="506"/>
      <c r="J132" s="506"/>
      <c r="K132" s="531"/>
      <c r="L132" s="531"/>
      <c r="M132" s="531"/>
      <c r="N132" s="532"/>
      <c r="O132" s="531"/>
      <c r="P132" s="531"/>
      <c r="Q132" s="533"/>
      <c r="R132" s="472"/>
    </row>
    <row r="133" spans="1:18" ht="13.5" customHeight="1" x14ac:dyDescent="0.25">
      <c r="A133" s="839"/>
      <c r="B133" s="842"/>
      <c r="C133" s="845"/>
      <c r="D133" s="392" t="s">
        <v>231</v>
      </c>
      <c r="E133" s="523">
        <f t="shared" si="22"/>
        <v>2423</v>
      </c>
      <c r="F133" s="476"/>
      <c r="G133" s="476"/>
      <c r="H133" s="476">
        <v>2423</v>
      </c>
      <c r="I133" s="476"/>
      <c r="J133" s="476"/>
      <c r="K133" s="524"/>
      <c r="L133" s="524"/>
      <c r="M133" s="524"/>
      <c r="N133" s="525"/>
      <c r="O133" s="524"/>
      <c r="P133" s="524"/>
      <c r="Q133" s="526"/>
      <c r="R133" s="465"/>
    </row>
    <row r="134" spans="1:18" ht="13.5" customHeight="1" x14ac:dyDescent="0.25">
      <c r="A134" s="839"/>
      <c r="B134" s="842"/>
      <c r="C134" s="845"/>
      <c r="D134" s="392" t="s">
        <v>211</v>
      </c>
      <c r="E134" s="523">
        <f t="shared" si="22"/>
        <v>1210</v>
      </c>
      <c r="F134" s="524"/>
      <c r="G134" s="524"/>
      <c r="H134" s="524">
        <v>1210</v>
      </c>
      <c r="I134" s="524"/>
      <c r="J134" s="524"/>
      <c r="K134" s="524"/>
      <c r="L134" s="524"/>
      <c r="M134" s="524"/>
      <c r="N134" s="525"/>
      <c r="O134" s="524"/>
      <c r="P134" s="524"/>
      <c r="Q134" s="526"/>
      <c r="R134" s="465"/>
    </row>
    <row r="135" spans="1:18" ht="13.5" customHeight="1" thickBot="1" x14ac:dyDescent="0.3">
      <c r="A135" s="840"/>
      <c r="B135" s="843"/>
      <c r="C135" s="846"/>
      <c r="D135" s="392" t="s">
        <v>311</v>
      </c>
      <c r="E135" s="527">
        <f>(E134/E133)</f>
        <v>0.49938093272802309</v>
      </c>
      <c r="F135" s="527"/>
      <c r="G135" s="527"/>
      <c r="H135" s="527">
        <f t="shared" ref="H135" si="28">(H134/H133)</f>
        <v>0.49938093272802309</v>
      </c>
      <c r="I135" s="527"/>
      <c r="J135" s="527"/>
      <c r="K135" s="529"/>
      <c r="L135" s="529"/>
      <c r="M135" s="529"/>
      <c r="N135" s="528"/>
      <c r="O135" s="529"/>
      <c r="P135" s="529"/>
      <c r="Q135" s="530"/>
      <c r="R135" s="468"/>
    </row>
    <row r="136" spans="1:18" ht="13.5" customHeight="1" x14ac:dyDescent="0.25">
      <c r="A136" s="838" t="s">
        <v>181</v>
      </c>
      <c r="B136" s="841" t="s">
        <v>679</v>
      </c>
      <c r="C136" s="844" t="s">
        <v>680</v>
      </c>
      <c r="D136" s="392" t="s">
        <v>102</v>
      </c>
      <c r="E136" s="522">
        <f>SUM(F136:Q136)</f>
        <v>7735</v>
      </c>
      <c r="F136" s="476">
        <v>4479</v>
      </c>
      <c r="G136" s="476">
        <v>602</v>
      </c>
      <c r="H136" s="476">
        <v>2654</v>
      </c>
      <c r="I136" s="476"/>
      <c r="J136" s="476"/>
      <c r="K136" s="476"/>
      <c r="L136" s="476"/>
      <c r="M136" s="476"/>
      <c r="N136" s="476"/>
      <c r="O136" s="476"/>
      <c r="P136" s="476"/>
      <c r="Q136" s="461"/>
      <c r="R136" s="462"/>
    </row>
    <row r="137" spans="1:18" ht="13.5" customHeight="1" x14ac:dyDescent="0.25">
      <c r="A137" s="839"/>
      <c r="B137" s="842"/>
      <c r="C137" s="845"/>
      <c r="D137" s="392" t="s">
        <v>231</v>
      </c>
      <c r="E137" s="523">
        <f t="shared" si="22"/>
        <v>8570</v>
      </c>
      <c r="F137" s="476">
        <v>5249</v>
      </c>
      <c r="G137" s="476">
        <v>667</v>
      </c>
      <c r="H137" s="476">
        <v>2654</v>
      </c>
      <c r="I137" s="476"/>
      <c r="J137" s="476"/>
      <c r="K137" s="476"/>
      <c r="L137" s="476"/>
      <c r="M137" s="476"/>
      <c r="N137" s="476"/>
      <c r="O137" s="476"/>
      <c r="P137" s="476"/>
      <c r="Q137" s="461"/>
      <c r="R137" s="462"/>
    </row>
    <row r="138" spans="1:18" ht="13.5" customHeight="1" x14ac:dyDescent="0.25">
      <c r="A138" s="839"/>
      <c r="B138" s="842"/>
      <c r="C138" s="845"/>
      <c r="D138" s="392" t="s">
        <v>211</v>
      </c>
      <c r="E138" s="523">
        <f t="shared" si="22"/>
        <v>6558</v>
      </c>
      <c r="F138" s="524">
        <v>5248</v>
      </c>
      <c r="G138" s="524">
        <v>611</v>
      </c>
      <c r="H138" s="524">
        <v>699</v>
      </c>
      <c r="I138" s="524"/>
      <c r="J138" s="524"/>
      <c r="K138" s="524"/>
      <c r="L138" s="524"/>
      <c r="M138" s="524"/>
      <c r="N138" s="524"/>
      <c r="O138" s="524"/>
      <c r="P138" s="524"/>
      <c r="Q138" s="526"/>
      <c r="R138" s="465"/>
    </row>
    <row r="139" spans="1:18" ht="13.5" customHeight="1" thickBot="1" x14ac:dyDescent="0.3">
      <c r="A139" s="840"/>
      <c r="B139" s="843"/>
      <c r="C139" s="846"/>
      <c r="D139" s="393" t="s">
        <v>311</v>
      </c>
      <c r="E139" s="527"/>
      <c r="F139" s="527">
        <v>0.99990000000000001</v>
      </c>
      <c r="G139" s="527">
        <v>0.91579999999999995</v>
      </c>
      <c r="H139" s="527">
        <v>0.26350000000000001</v>
      </c>
      <c r="I139" s="527"/>
      <c r="J139" s="529"/>
      <c r="K139" s="529"/>
      <c r="L139" s="529"/>
      <c r="M139" s="529"/>
      <c r="N139" s="529"/>
      <c r="O139" s="529"/>
      <c r="P139" s="529"/>
      <c r="Q139" s="530"/>
      <c r="R139" s="468"/>
    </row>
    <row r="140" spans="1:18" ht="13.5" customHeight="1" thickBot="1" x14ac:dyDescent="0.3">
      <c r="A140" s="861" t="s">
        <v>181</v>
      </c>
      <c r="B140" s="864" t="s">
        <v>408</v>
      </c>
      <c r="C140" s="867" t="s">
        <v>409</v>
      </c>
      <c r="D140" s="389" t="s">
        <v>102</v>
      </c>
      <c r="E140" s="588">
        <v>0</v>
      </c>
      <c r="F140" s="476"/>
      <c r="G140" s="476"/>
      <c r="H140" s="476"/>
      <c r="I140" s="476"/>
      <c r="J140" s="476"/>
      <c r="K140" s="476"/>
      <c r="L140" s="476"/>
      <c r="M140" s="476"/>
      <c r="N140" s="476"/>
      <c r="O140" s="476"/>
      <c r="P140" s="476"/>
      <c r="Q140" s="461"/>
      <c r="R140" s="462"/>
    </row>
    <row r="141" spans="1:18" ht="13.5" customHeight="1" x14ac:dyDescent="0.25">
      <c r="A141" s="862"/>
      <c r="B141" s="865"/>
      <c r="C141" s="868"/>
      <c r="D141" s="340" t="s">
        <v>231</v>
      </c>
      <c r="E141" s="534">
        <v>0</v>
      </c>
      <c r="F141" s="476"/>
      <c r="G141" s="476"/>
      <c r="H141" s="476"/>
      <c r="I141" s="476"/>
      <c r="J141" s="476"/>
      <c r="K141" s="476"/>
      <c r="L141" s="476"/>
      <c r="M141" s="476"/>
      <c r="N141" s="476"/>
      <c r="O141" s="476"/>
      <c r="P141" s="476"/>
      <c r="Q141" s="461"/>
      <c r="R141" s="462"/>
    </row>
    <row r="142" spans="1:18" ht="13.5" customHeight="1" x14ac:dyDescent="0.25">
      <c r="A142" s="862"/>
      <c r="B142" s="865"/>
      <c r="C142" s="868"/>
      <c r="D142" s="340" t="s">
        <v>211</v>
      </c>
      <c r="E142" s="534">
        <f>(F142+G142+H142+I142+J142+K142+L142+M142+N142+O142+P142+Q142+R142)</f>
        <v>0</v>
      </c>
      <c r="F142" s="548"/>
      <c r="G142" s="548"/>
      <c r="H142" s="548"/>
      <c r="I142" s="534"/>
      <c r="J142" s="547"/>
      <c r="K142" s="547"/>
      <c r="L142" s="547"/>
      <c r="M142" s="547"/>
      <c r="N142" s="524"/>
      <c r="O142" s="524"/>
      <c r="P142" s="524"/>
      <c r="Q142" s="526"/>
      <c r="R142" s="465"/>
    </row>
    <row r="143" spans="1:18" ht="13.5" customHeight="1" thickBot="1" x14ac:dyDescent="0.3">
      <c r="A143" s="863"/>
      <c r="B143" s="866"/>
      <c r="C143" s="869"/>
      <c r="D143" s="341" t="s">
        <v>311</v>
      </c>
      <c r="E143" s="535"/>
      <c r="F143" s="535"/>
      <c r="G143" s="535"/>
      <c r="H143" s="535"/>
      <c r="I143" s="535"/>
      <c r="J143" s="535"/>
      <c r="K143" s="535"/>
      <c r="L143" s="535"/>
      <c r="M143" s="535"/>
      <c r="N143" s="529"/>
      <c r="O143" s="529"/>
      <c r="P143" s="529"/>
      <c r="Q143" s="530"/>
      <c r="R143" s="468"/>
    </row>
    <row r="144" spans="1:18" ht="13.5" customHeight="1" x14ac:dyDescent="0.25">
      <c r="A144" s="838" t="s">
        <v>181</v>
      </c>
      <c r="B144" s="841" t="s">
        <v>134</v>
      </c>
      <c r="C144" s="844" t="s">
        <v>194</v>
      </c>
      <c r="D144" s="391" t="s">
        <v>102</v>
      </c>
      <c r="E144" s="536">
        <f t="shared" si="22"/>
        <v>5080</v>
      </c>
      <c r="F144" s="476"/>
      <c r="G144" s="476"/>
      <c r="H144" s="476"/>
      <c r="I144" s="476"/>
      <c r="J144" s="476">
        <v>5080</v>
      </c>
      <c r="K144" s="476"/>
      <c r="L144" s="476"/>
      <c r="M144" s="476"/>
      <c r="N144" s="476"/>
      <c r="O144" s="476"/>
      <c r="P144" s="476"/>
      <c r="Q144" s="461"/>
      <c r="R144" s="462"/>
    </row>
    <row r="145" spans="1:18" ht="13.5" customHeight="1" x14ac:dyDescent="0.25">
      <c r="A145" s="839"/>
      <c r="B145" s="842"/>
      <c r="C145" s="845"/>
      <c r="D145" s="392" t="s">
        <v>231</v>
      </c>
      <c r="E145" s="523">
        <f t="shared" si="22"/>
        <v>5510</v>
      </c>
      <c r="F145" s="476"/>
      <c r="G145" s="476"/>
      <c r="H145" s="476">
        <v>0</v>
      </c>
      <c r="I145" s="476"/>
      <c r="J145" s="476">
        <v>5510</v>
      </c>
      <c r="K145" s="476"/>
      <c r="L145" s="476"/>
      <c r="M145" s="476"/>
      <c r="N145" s="476"/>
      <c r="O145" s="476"/>
      <c r="P145" s="476"/>
      <c r="Q145" s="461"/>
      <c r="R145" s="462"/>
    </row>
    <row r="146" spans="1:18" ht="13.5" customHeight="1" x14ac:dyDescent="0.25">
      <c r="A146" s="839"/>
      <c r="B146" s="842"/>
      <c r="C146" s="845"/>
      <c r="D146" s="392" t="s">
        <v>211</v>
      </c>
      <c r="E146" s="523">
        <f t="shared" si="22"/>
        <v>3907</v>
      </c>
      <c r="F146" s="524"/>
      <c r="G146" s="524"/>
      <c r="H146" s="524">
        <v>70</v>
      </c>
      <c r="I146" s="524">
        <v>0</v>
      </c>
      <c r="J146" s="524">
        <v>3837</v>
      </c>
      <c r="K146" s="524"/>
      <c r="L146" s="524"/>
      <c r="M146" s="524"/>
      <c r="N146" s="524"/>
      <c r="O146" s="524"/>
      <c r="P146" s="524"/>
      <c r="Q146" s="526"/>
      <c r="R146" s="537"/>
    </row>
    <row r="147" spans="1:18" ht="13.5" customHeight="1" thickBot="1" x14ac:dyDescent="0.3">
      <c r="A147" s="840"/>
      <c r="B147" s="843"/>
      <c r="C147" s="846"/>
      <c r="D147" s="392" t="s">
        <v>311</v>
      </c>
      <c r="E147" s="538">
        <f t="shared" ref="E147:J147" si="29">(E146/E145)</f>
        <v>0.70907441016333939</v>
      </c>
      <c r="F147" s="538"/>
      <c r="G147" s="538"/>
      <c r="H147" s="538"/>
      <c r="I147" s="538"/>
      <c r="J147" s="499">
        <f t="shared" si="29"/>
        <v>0.69637023593466429</v>
      </c>
      <c r="K147" s="529"/>
      <c r="L147" s="529"/>
      <c r="M147" s="529"/>
      <c r="N147" s="529"/>
      <c r="O147" s="529"/>
      <c r="P147" s="529"/>
      <c r="Q147" s="530"/>
      <c r="R147" s="537"/>
    </row>
    <row r="148" spans="1:18" ht="13.5" customHeight="1" x14ac:dyDescent="0.25">
      <c r="A148" s="847" t="s">
        <v>163</v>
      </c>
      <c r="B148" s="848"/>
      <c r="C148" s="848"/>
      <c r="D148" s="394" t="s">
        <v>102</v>
      </c>
      <c r="E148" s="539">
        <f>(E8+E140+E12+E20+E40+E44+E48+E56+E60+E64+E68+E72+E76+E84+E88+E92+E100+E104+E112+E120+E124+E128+E132+E136+E144+E24+E36+E108+E116+E32+E52+E28)</f>
        <v>1131972</v>
      </c>
      <c r="F148" s="539">
        <f t="shared" ref="F148:P148" si="30">(F8+F12+F20+F40+F44+F48+F56+F60+F64+F68+F72+F76+F84+F88+F92+F100+F104+F112+F120+F124+F128+F132+F136+F144+F24+F36+F108+F116+F32)</f>
        <v>98453</v>
      </c>
      <c r="G148" s="539">
        <f t="shared" si="30"/>
        <v>13270</v>
      </c>
      <c r="H148" s="539">
        <f>(H8+H12+H20+H40+H44+H48+H56+H60+H64+H68+H72+H76+H84+H88+H92+H100+H104+H112+H120+H124+H128+H132+H136+H144+H24+H36+H108+H116+H32)</f>
        <v>200028</v>
      </c>
      <c r="I148" s="539">
        <f>(I8+I12+I20+I40+I44+I48+I56+I60+I64+I68+I72+I76+I84+I88+I92+I100+I104+I112+I120+I124+I128+I132+I136+I144+I24+I36+I108+I116+I32)</f>
        <v>17012</v>
      </c>
      <c r="J148" s="539">
        <f t="shared" si="30"/>
        <v>5080</v>
      </c>
      <c r="K148" s="539">
        <f t="shared" si="30"/>
        <v>28000</v>
      </c>
      <c r="L148" s="539">
        <f t="shared" si="30"/>
        <v>20487</v>
      </c>
      <c r="M148" s="539">
        <f>(M8+M12+M20+M40+M44+M48+M56+M60+M64+M68+M72+M76+M84+M88+M92+M100+M104+M112+M120+M124+M128+M132+M136+M144+M24+M36+M108+M116+M32+M52)</f>
        <v>458613</v>
      </c>
      <c r="N148" s="539">
        <f t="shared" si="30"/>
        <v>0</v>
      </c>
      <c r="O148" s="539">
        <f t="shared" si="30"/>
        <v>0</v>
      </c>
      <c r="P148" s="539">
        <f t="shared" si="30"/>
        <v>0</v>
      </c>
      <c r="Q148" s="540">
        <v>251001</v>
      </c>
      <c r="R148" s="541"/>
    </row>
    <row r="149" spans="1:18" ht="13.5" customHeight="1" x14ac:dyDescent="0.25">
      <c r="A149" s="849"/>
      <c r="B149" s="850"/>
      <c r="C149" s="850"/>
      <c r="D149" s="394" t="s">
        <v>231</v>
      </c>
      <c r="E149" s="542">
        <f>(E9+E53+E13+E21+E41+E45+E49+E57+E61+E65+E69+E73+E77+E85+E89+E93+E101+E105+E113+E121+E125+E129+E133+E137+E145+E37+E109+E117+E25+E33+E141+E81+E17+E29+E97)</f>
        <v>1514804</v>
      </c>
      <c r="F149" s="542">
        <f t="shared" ref="F149:P149" si="31">(F9+F53+F13+F21+F41+F45+F49+F57+F61+F65+F69+F73+F77+F85+F89+F93+F101+F105+F113+F121+F125+F129+F133+F137+F145+F37+F109+F117+F25+F33+F141+F81+F17+F29+F97)</f>
        <v>102736</v>
      </c>
      <c r="G149" s="542">
        <f t="shared" si="31"/>
        <v>13795</v>
      </c>
      <c r="H149" s="542">
        <f t="shared" si="31"/>
        <v>275451</v>
      </c>
      <c r="I149" s="542">
        <f t="shared" si="31"/>
        <v>61010</v>
      </c>
      <c r="J149" s="542">
        <f t="shared" si="31"/>
        <v>5510</v>
      </c>
      <c r="K149" s="542">
        <f t="shared" si="31"/>
        <v>138646</v>
      </c>
      <c r="L149" s="542">
        <f>(L9+L53+L13+L21+L41+L45+L49+L57+L61+L65+L69+L73+L77+L85+L89+L93+L101+L105+L113+L121+L125+L129+L133+L137+L145+L37+L109+L117+L25+L33+L141+L81+L17+L29+L97)</f>
        <v>52829</v>
      </c>
      <c r="M149" s="542">
        <f>(M9+M53+M13+M21+M41+M45+M49+M57+M61+M65+M69+M73+M77+M85+M89+M93+M101+M105+M113+M121+M125+M129+M133+M137+M145+M37+M109+M117+M25+M33+M141+M81+M17+M29+M97)</f>
        <v>590309</v>
      </c>
      <c r="N149" s="542">
        <f t="shared" si="31"/>
        <v>5212</v>
      </c>
      <c r="O149" s="542">
        <f t="shared" si="31"/>
        <v>0</v>
      </c>
      <c r="P149" s="542">
        <f t="shared" si="31"/>
        <v>10662</v>
      </c>
      <c r="Q149" s="542">
        <f t="shared" ref="Q149:R149" si="32">(Q9+Q13+Q21+Q41+Q45+Q49+Q57+Q61+Q65+Q69+Q73+Q77+Q85+Q89+Q93+Q101+Q105+Q113+Q121+Q125+Q129+Q133+Q137+Q145+Q37+Q109+Q117+Q25+Q33+Q141)</f>
        <v>258644</v>
      </c>
      <c r="R149" s="542">
        <f t="shared" si="32"/>
        <v>0</v>
      </c>
    </row>
    <row r="150" spans="1:18" ht="13.5" customHeight="1" x14ac:dyDescent="0.25">
      <c r="A150" s="849"/>
      <c r="B150" s="850"/>
      <c r="C150" s="850"/>
      <c r="D150" s="394" t="s">
        <v>211</v>
      </c>
      <c r="E150" s="543">
        <f>(E10+E54+E14+E22+E42+E46+E50+E58+E62+E66+E70+E74+E78+E86+E90+E94+E102+E106+E114+E122+E126+E130+E134+E138+E146+E26+E38+E110+E118+E34+E142+E82+E18+E30+E98)</f>
        <v>1077101</v>
      </c>
      <c r="F150" s="543">
        <f t="shared" ref="F150:Q150" si="33">(F10+F54+F14+F22+F42+F46+F50+F58+F62+F66+F70+F74+F78+F86+F90+F94+F102+F106+F114+F122+F126+F130+F134+F138+F146+F26+F38+F110+F118+F34+F142+F82+F18+F30+F98)</f>
        <v>95538</v>
      </c>
      <c r="G150" s="543">
        <f t="shared" si="33"/>
        <v>12041</v>
      </c>
      <c r="H150" s="542">
        <f>(H10+H54+H14+H22+H42+H46+H50+H58+H62+H66+H70+H74+H78+H86+H90+H94+H102+H106+H114+H122+H126+H130+H134+H138+H146+H26+H38+H110+H118+H34+H142+H82+H18+H30+H98)</f>
        <v>227176</v>
      </c>
      <c r="I150" s="543">
        <f t="shared" si="33"/>
        <v>59247</v>
      </c>
      <c r="J150" s="543">
        <f t="shared" si="33"/>
        <v>3837</v>
      </c>
      <c r="K150" s="543">
        <f t="shared" si="33"/>
        <v>0</v>
      </c>
      <c r="L150" s="543">
        <f t="shared" si="33"/>
        <v>16169</v>
      </c>
      <c r="M150" s="543">
        <f t="shared" si="33"/>
        <v>392414</v>
      </c>
      <c r="N150" s="543">
        <f t="shared" si="33"/>
        <v>5212</v>
      </c>
      <c r="O150" s="543">
        <f t="shared" si="33"/>
        <v>0</v>
      </c>
      <c r="P150" s="543">
        <f t="shared" si="33"/>
        <v>10662</v>
      </c>
      <c r="Q150" s="543">
        <f t="shared" si="33"/>
        <v>254805</v>
      </c>
      <c r="R150" s="543">
        <f t="shared" ref="R150" si="34">(R10+R14+R22+R42+R46+R50+R58+R62+R66+R70+R74+R78+R86+R90+R94+R102+R106+R114+R122+R126+R130+R134+R138+R146+R26+R38+R110+R118+R34+R142)</f>
        <v>0</v>
      </c>
    </row>
    <row r="151" spans="1:18" ht="17.25" customHeight="1" thickBot="1" x14ac:dyDescent="0.3">
      <c r="A151" s="851"/>
      <c r="B151" s="852"/>
      <c r="C151" s="852"/>
      <c r="D151" s="395" t="s">
        <v>311</v>
      </c>
      <c r="E151" s="544">
        <f>(E150/E149)</f>
        <v>0.71104974636982743</v>
      </c>
      <c r="F151" s="544">
        <f t="shared" ref="F151:Q151" si="35">(F150/F149)</f>
        <v>0.92993692571250586</v>
      </c>
      <c r="G151" s="544">
        <f t="shared" si="35"/>
        <v>0.87285248278361727</v>
      </c>
      <c r="H151" s="544">
        <f t="shared" si="35"/>
        <v>0.8247419686259988</v>
      </c>
      <c r="I151" s="544">
        <f t="shared" si="35"/>
        <v>0.97110309785281101</v>
      </c>
      <c r="J151" s="544">
        <f t="shared" si="35"/>
        <v>0.69637023593466429</v>
      </c>
      <c r="K151" s="544">
        <f t="shared" si="35"/>
        <v>0</v>
      </c>
      <c r="L151" s="544">
        <f t="shared" si="35"/>
        <v>0.30606295784512294</v>
      </c>
      <c r="M151" s="622">
        <f t="shared" si="35"/>
        <v>0.66476032044234457</v>
      </c>
      <c r="N151" s="544"/>
      <c r="O151" s="544"/>
      <c r="P151" s="544">
        <f t="shared" si="35"/>
        <v>1</v>
      </c>
      <c r="Q151" s="544">
        <f t="shared" si="35"/>
        <v>0.98515720449730126</v>
      </c>
      <c r="R151" s="544"/>
    </row>
    <row r="152" spans="1:18" x14ac:dyDescent="0.25">
      <c r="F152" s="264"/>
      <c r="G152" s="264"/>
      <c r="H152" s="264"/>
      <c r="I152" s="264"/>
      <c r="J152" s="264"/>
      <c r="K152" s="264"/>
      <c r="L152" s="264"/>
      <c r="M152" s="264"/>
      <c r="N152" s="268"/>
      <c r="O152" s="264"/>
      <c r="P152" s="264"/>
    </row>
    <row r="153" spans="1:18" x14ac:dyDescent="0.25">
      <c r="F153" s="264"/>
      <c r="G153" s="264"/>
      <c r="H153" s="264"/>
      <c r="I153" s="264"/>
      <c r="J153" s="264"/>
      <c r="K153" s="264"/>
      <c r="L153" s="264"/>
      <c r="M153" s="264"/>
      <c r="N153" s="268"/>
      <c r="O153" s="264"/>
      <c r="P153" s="264"/>
    </row>
    <row r="154" spans="1:18" x14ac:dyDescent="0.25">
      <c r="F154" s="264"/>
      <c r="G154" s="264"/>
      <c r="H154" s="264"/>
      <c r="I154" s="264"/>
      <c r="J154" s="264"/>
      <c r="K154" s="264"/>
      <c r="L154" s="264"/>
      <c r="M154" s="264"/>
      <c r="N154" s="268"/>
      <c r="O154" s="264"/>
      <c r="P154" s="264"/>
    </row>
    <row r="155" spans="1:18" x14ac:dyDescent="0.25">
      <c r="F155" s="264"/>
      <c r="G155" s="264"/>
      <c r="H155" s="264"/>
      <c r="I155" s="264"/>
      <c r="J155" s="264"/>
      <c r="K155" s="264"/>
      <c r="L155" s="264"/>
      <c r="M155" s="264"/>
      <c r="N155" s="268"/>
      <c r="O155" s="264"/>
      <c r="P155" s="264"/>
    </row>
    <row r="156" spans="1:18" x14ac:dyDescent="0.25">
      <c r="F156" s="264"/>
      <c r="G156" s="264"/>
      <c r="H156" s="264"/>
      <c r="I156" s="264"/>
      <c r="J156" s="264"/>
      <c r="K156" s="264"/>
      <c r="L156" s="264"/>
      <c r="M156" s="264"/>
      <c r="N156" s="268"/>
      <c r="O156" s="264"/>
      <c r="P156" s="264"/>
    </row>
    <row r="157" spans="1:18" x14ac:dyDescent="0.25">
      <c r="F157" s="264"/>
      <c r="G157" s="264"/>
      <c r="H157" s="264"/>
      <c r="I157" s="264"/>
      <c r="J157" s="264"/>
      <c r="K157" s="264"/>
      <c r="L157" s="264"/>
      <c r="M157" s="264"/>
      <c r="N157" s="268"/>
      <c r="O157" s="264"/>
      <c r="P157" s="264"/>
    </row>
    <row r="158" spans="1:18" x14ac:dyDescent="0.25">
      <c r="F158" s="264"/>
      <c r="G158" s="264"/>
      <c r="H158" s="264"/>
      <c r="I158" s="264"/>
      <c r="J158" s="264"/>
      <c r="K158" s="264"/>
      <c r="L158" s="264"/>
      <c r="M158" s="264"/>
      <c r="N158" s="268"/>
      <c r="O158" s="264"/>
      <c r="P158" s="264"/>
    </row>
    <row r="159" spans="1:18" x14ac:dyDescent="0.25">
      <c r="F159" s="264"/>
      <c r="G159" s="264"/>
      <c r="H159" s="264"/>
      <c r="I159" s="264"/>
      <c r="J159" s="264"/>
      <c r="K159" s="264"/>
      <c r="L159" s="264"/>
      <c r="M159" s="264"/>
      <c r="N159" s="268"/>
      <c r="O159" s="264"/>
      <c r="P159" s="264"/>
    </row>
    <row r="160" spans="1:18" x14ac:dyDescent="0.25">
      <c r="F160" s="264"/>
      <c r="G160" s="264"/>
      <c r="H160" s="264"/>
      <c r="I160" s="264"/>
      <c r="J160" s="264"/>
      <c r="K160" s="264"/>
      <c r="L160" s="264"/>
      <c r="M160" s="264"/>
      <c r="N160" s="268"/>
      <c r="O160" s="264"/>
      <c r="P160" s="264"/>
    </row>
    <row r="161" spans="6:16" x14ac:dyDescent="0.25">
      <c r="F161" s="264"/>
      <c r="G161" s="264"/>
      <c r="H161" s="264"/>
      <c r="I161" s="264"/>
      <c r="J161" s="264"/>
      <c r="K161" s="264"/>
      <c r="L161" s="264"/>
      <c r="M161" s="264"/>
      <c r="N161" s="268"/>
      <c r="O161" s="264"/>
      <c r="P161" s="264"/>
    </row>
    <row r="162" spans="6:16" x14ac:dyDescent="0.25">
      <c r="F162" s="264"/>
      <c r="G162" s="264"/>
      <c r="H162" s="264"/>
      <c r="I162" s="264"/>
      <c r="J162" s="264"/>
      <c r="K162" s="264"/>
      <c r="L162" s="264"/>
      <c r="M162" s="264"/>
      <c r="N162" s="268"/>
      <c r="O162" s="264"/>
      <c r="P162" s="264"/>
    </row>
    <row r="163" spans="6:16" x14ac:dyDescent="0.25">
      <c r="F163" s="264"/>
      <c r="G163" s="264"/>
      <c r="H163" s="264"/>
      <c r="I163" s="264"/>
      <c r="J163" s="264"/>
      <c r="K163" s="264"/>
      <c r="L163" s="264"/>
      <c r="M163" s="264"/>
      <c r="N163" s="268"/>
      <c r="O163" s="264"/>
      <c r="P163" s="264"/>
    </row>
    <row r="164" spans="6:16" x14ac:dyDescent="0.25">
      <c r="F164" s="264"/>
      <c r="G164" s="264"/>
      <c r="H164" s="264"/>
      <c r="I164" s="264"/>
      <c r="J164" s="264"/>
      <c r="K164" s="264"/>
      <c r="L164" s="264"/>
      <c r="M164" s="264"/>
      <c r="N164" s="268"/>
      <c r="O164" s="264"/>
      <c r="P164" s="264"/>
    </row>
    <row r="165" spans="6:16" x14ac:dyDescent="0.25">
      <c r="F165" s="264"/>
      <c r="G165" s="264"/>
      <c r="H165" s="264"/>
      <c r="I165" s="264"/>
      <c r="J165" s="264"/>
      <c r="K165" s="264"/>
      <c r="L165" s="264"/>
      <c r="M165" s="264"/>
      <c r="N165" s="268"/>
      <c r="O165" s="264"/>
      <c r="P165" s="264"/>
    </row>
    <row r="166" spans="6:16" x14ac:dyDescent="0.25">
      <c r="F166" s="264"/>
      <c r="G166" s="264"/>
      <c r="H166" s="264"/>
      <c r="I166" s="264"/>
      <c r="J166" s="264"/>
      <c r="K166" s="264"/>
      <c r="L166" s="264"/>
      <c r="M166" s="264"/>
      <c r="N166" s="268"/>
      <c r="O166" s="264"/>
      <c r="P166" s="264"/>
    </row>
    <row r="167" spans="6:16" x14ac:dyDescent="0.25">
      <c r="F167" s="264"/>
      <c r="G167" s="264"/>
      <c r="H167" s="264"/>
      <c r="I167" s="264"/>
      <c r="J167" s="264"/>
      <c r="K167" s="264"/>
      <c r="L167" s="264"/>
      <c r="M167" s="264"/>
      <c r="N167" s="268"/>
      <c r="O167" s="264"/>
      <c r="P167" s="264"/>
    </row>
    <row r="168" spans="6:16" x14ac:dyDescent="0.25">
      <c r="F168" s="264"/>
      <c r="G168" s="264"/>
      <c r="H168" s="264"/>
      <c r="I168" s="264"/>
      <c r="J168" s="264"/>
      <c r="K168" s="264"/>
      <c r="L168" s="264"/>
      <c r="M168" s="264"/>
      <c r="N168" s="268"/>
      <c r="O168" s="264"/>
      <c r="P168" s="264"/>
    </row>
    <row r="169" spans="6:16" x14ac:dyDescent="0.25">
      <c r="F169" s="264"/>
      <c r="G169" s="264"/>
      <c r="H169" s="264"/>
      <c r="I169" s="264"/>
      <c r="J169" s="264"/>
      <c r="K169" s="264"/>
      <c r="L169" s="264"/>
      <c r="M169" s="264"/>
      <c r="N169" s="268"/>
      <c r="O169" s="264"/>
      <c r="P169" s="264"/>
    </row>
    <row r="170" spans="6:16" x14ac:dyDescent="0.25">
      <c r="F170" s="264"/>
      <c r="G170" s="264"/>
      <c r="H170" s="264"/>
      <c r="I170" s="264"/>
      <c r="J170" s="264"/>
      <c r="K170" s="264"/>
      <c r="L170" s="264"/>
      <c r="M170" s="264"/>
      <c r="N170" s="268"/>
      <c r="O170" s="264"/>
      <c r="P170" s="264"/>
    </row>
    <row r="171" spans="6:16" x14ac:dyDescent="0.25">
      <c r="F171" s="264"/>
      <c r="G171" s="264"/>
      <c r="H171" s="264"/>
      <c r="I171" s="264"/>
      <c r="J171" s="264"/>
      <c r="K171" s="264"/>
      <c r="L171" s="264"/>
      <c r="M171" s="264"/>
      <c r="N171" s="268"/>
      <c r="O171" s="264"/>
      <c r="P171" s="264"/>
    </row>
    <row r="172" spans="6:16" x14ac:dyDescent="0.25">
      <c r="F172" s="264"/>
      <c r="G172" s="264"/>
      <c r="H172" s="264"/>
      <c r="I172" s="264"/>
      <c r="J172" s="264"/>
      <c r="K172" s="264"/>
      <c r="L172" s="264"/>
      <c r="M172" s="264"/>
      <c r="N172" s="268"/>
      <c r="O172" s="264"/>
      <c r="P172" s="264"/>
    </row>
    <row r="173" spans="6:16" x14ac:dyDescent="0.25">
      <c r="F173" s="264"/>
      <c r="G173" s="264"/>
      <c r="H173" s="264"/>
      <c r="I173" s="264"/>
      <c r="J173" s="264"/>
      <c r="K173" s="264"/>
      <c r="L173" s="264"/>
      <c r="M173" s="264"/>
      <c r="N173" s="268"/>
      <c r="O173" s="264"/>
      <c r="P173" s="264"/>
    </row>
    <row r="174" spans="6:16" x14ac:dyDescent="0.25">
      <c r="F174" s="264"/>
      <c r="G174" s="264"/>
      <c r="H174" s="264"/>
      <c r="I174" s="264"/>
      <c r="J174" s="264"/>
      <c r="K174" s="264"/>
      <c r="L174" s="264"/>
      <c r="M174" s="264"/>
      <c r="N174" s="268"/>
      <c r="O174" s="264"/>
      <c r="P174" s="264"/>
    </row>
    <row r="175" spans="6:16" x14ac:dyDescent="0.25">
      <c r="F175" s="264"/>
      <c r="G175" s="264"/>
      <c r="H175" s="264"/>
      <c r="I175" s="264"/>
      <c r="J175" s="264"/>
      <c r="K175" s="264"/>
      <c r="L175" s="264"/>
      <c r="M175" s="264"/>
      <c r="N175" s="268"/>
      <c r="O175" s="264"/>
      <c r="P175" s="264"/>
    </row>
    <row r="176" spans="6:16" x14ac:dyDescent="0.25">
      <c r="F176" s="264"/>
      <c r="G176" s="264"/>
      <c r="H176" s="264"/>
      <c r="I176" s="264"/>
      <c r="J176" s="264"/>
      <c r="K176" s="264"/>
      <c r="L176" s="264"/>
      <c r="M176" s="264"/>
      <c r="N176" s="268"/>
      <c r="O176" s="264"/>
      <c r="P176" s="264"/>
    </row>
    <row r="177" spans="6:16" x14ac:dyDescent="0.25">
      <c r="F177" s="264"/>
      <c r="G177" s="264"/>
      <c r="H177" s="264"/>
      <c r="I177" s="264"/>
      <c r="J177" s="264"/>
      <c r="K177" s="264"/>
      <c r="L177" s="264"/>
      <c r="M177" s="264"/>
      <c r="N177" s="268"/>
      <c r="O177" s="264"/>
      <c r="P177" s="264"/>
    </row>
    <row r="178" spans="6:16" x14ac:dyDescent="0.25">
      <c r="F178" s="264"/>
      <c r="G178" s="264"/>
      <c r="H178" s="264"/>
      <c r="I178" s="264"/>
      <c r="J178" s="264"/>
      <c r="K178" s="264"/>
      <c r="L178" s="264"/>
      <c r="M178" s="264"/>
      <c r="N178" s="268"/>
      <c r="O178" s="264"/>
      <c r="P178" s="264"/>
    </row>
    <row r="179" spans="6:16" x14ac:dyDescent="0.25">
      <c r="F179" s="264"/>
      <c r="G179" s="264"/>
      <c r="H179" s="264"/>
      <c r="I179" s="264"/>
      <c r="J179" s="264"/>
      <c r="K179" s="264"/>
      <c r="L179" s="264"/>
      <c r="M179" s="264"/>
      <c r="N179" s="268"/>
      <c r="O179" s="264"/>
      <c r="P179" s="264"/>
    </row>
    <row r="180" spans="6:16" x14ac:dyDescent="0.25">
      <c r="F180" s="264"/>
      <c r="G180" s="264"/>
      <c r="H180" s="264"/>
      <c r="I180" s="264"/>
      <c r="J180" s="264"/>
      <c r="K180" s="264"/>
      <c r="L180" s="264"/>
      <c r="M180" s="264"/>
      <c r="N180" s="268"/>
      <c r="O180" s="264"/>
      <c r="P180" s="264"/>
    </row>
    <row r="181" spans="6:16" x14ac:dyDescent="0.25">
      <c r="F181" s="264"/>
      <c r="G181" s="264"/>
      <c r="H181" s="264"/>
      <c r="I181" s="264"/>
      <c r="J181" s="264"/>
      <c r="K181" s="264"/>
      <c r="L181" s="264"/>
      <c r="M181" s="264"/>
      <c r="N181" s="268"/>
      <c r="O181" s="264"/>
      <c r="P181" s="264"/>
    </row>
    <row r="182" spans="6:16" x14ac:dyDescent="0.25">
      <c r="F182" s="264"/>
      <c r="G182" s="264"/>
      <c r="H182" s="264"/>
      <c r="I182" s="264"/>
      <c r="J182" s="264"/>
      <c r="K182" s="264"/>
      <c r="L182" s="264"/>
      <c r="M182" s="264"/>
      <c r="N182" s="268"/>
      <c r="O182" s="264"/>
      <c r="P182" s="264"/>
    </row>
    <row r="183" spans="6:16" x14ac:dyDescent="0.25">
      <c r="F183" s="264"/>
      <c r="G183" s="264"/>
      <c r="H183" s="264"/>
      <c r="I183" s="264"/>
      <c r="J183" s="264"/>
      <c r="K183" s="264"/>
      <c r="L183" s="264"/>
      <c r="M183" s="264"/>
      <c r="N183" s="268"/>
      <c r="O183" s="264"/>
      <c r="P183" s="264"/>
    </row>
    <row r="184" spans="6:16" x14ac:dyDescent="0.25">
      <c r="F184" s="264"/>
      <c r="G184" s="264"/>
      <c r="H184" s="264"/>
      <c r="I184" s="264"/>
      <c r="J184" s="264"/>
      <c r="K184" s="264"/>
      <c r="L184" s="264"/>
      <c r="M184" s="264"/>
      <c r="N184" s="268"/>
      <c r="O184" s="264"/>
      <c r="P184" s="264"/>
    </row>
    <row r="185" spans="6:16" x14ac:dyDescent="0.25">
      <c r="F185" s="264"/>
      <c r="G185" s="264"/>
      <c r="H185" s="264"/>
      <c r="I185" s="264"/>
      <c r="J185" s="264"/>
      <c r="K185" s="264"/>
      <c r="L185" s="264"/>
      <c r="M185" s="264"/>
      <c r="N185" s="268"/>
      <c r="O185" s="264"/>
      <c r="P185" s="264"/>
    </row>
    <row r="186" spans="6:16" x14ac:dyDescent="0.25">
      <c r="F186" s="264"/>
      <c r="G186" s="264"/>
      <c r="H186" s="264"/>
      <c r="I186" s="264"/>
      <c r="J186" s="264"/>
      <c r="K186" s="264"/>
      <c r="L186" s="264"/>
      <c r="M186" s="264"/>
      <c r="N186" s="268"/>
      <c r="O186" s="264"/>
      <c r="P186" s="264"/>
    </row>
    <row r="187" spans="6:16" x14ac:dyDescent="0.25">
      <c r="F187" s="264"/>
      <c r="G187" s="264"/>
      <c r="H187" s="264"/>
      <c r="I187" s="264"/>
      <c r="J187" s="264"/>
      <c r="K187" s="264"/>
      <c r="L187" s="264"/>
      <c r="M187" s="264"/>
      <c r="N187" s="268"/>
      <c r="O187" s="264"/>
      <c r="P187" s="264"/>
    </row>
    <row r="188" spans="6:16" x14ac:dyDescent="0.25">
      <c r="F188" s="264"/>
      <c r="G188" s="264"/>
      <c r="H188" s="264"/>
      <c r="I188" s="264"/>
      <c r="J188" s="264"/>
      <c r="K188" s="264"/>
      <c r="L188" s="264"/>
      <c r="M188" s="264"/>
      <c r="N188" s="268"/>
      <c r="O188" s="264"/>
      <c r="P188" s="264"/>
    </row>
    <row r="189" spans="6:16" x14ac:dyDescent="0.25">
      <c r="F189" s="264"/>
      <c r="G189" s="264"/>
      <c r="H189" s="264"/>
      <c r="I189" s="264"/>
      <c r="J189" s="264"/>
      <c r="K189" s="264"/>
      <c r="L189" s="264"/>
      <c r="M189" s="264"/>
      <c r="N189" s="268"/>
      <c r="O189" s="264"/>
      <c r="P189" s="264"/>
    </row>
    <row r="190" spans="6:16" x14ac:dyDescent="0.25">
      <c r="F190" s="264"/>
      <c r="G190" s="264"/>
      <c r="H190" s="264"/>
      <c r="I190" s="264"/>
      <c r="J190" s="264"/>
      <c r="K190" s="264"/>
      <c r="L190" s="264"/>
      <c r="M190" s="264"/>
      <c r="N190" s="268"/>
      <c r="O190" s="264"/>
      <c r="P190" s="264"/>
    </row>
    <row r="191" spans="6:16" x14ac:dyDescent="0.25">
      <c r="F191" s="264"/>
      <c r="G191" s="264"/>
      <c r="H191" s="264"/>
      <c r="I191" s="264"/>
      <c r="J191" s="264"/>
      <c r="K191" s="264"/>
      <c r="L191" s="264"/>
      <c r="M191" s="264"/>
      <c r="N191" s="268"/>
      <c r="O191" s="264"/>
      <c r="P191" s="264"/>
    </row>
    <row r="192" spans="6:16" x14ac:dyDescent="0.25">
      <c r="F192" s="264"/>
      <c r="G192" s="264"/>
      <c r="H192" s="264"/>
      <c r="I192" s="264"/>
      <c r="J192" s="264"/>
      <c r="K192" s="264"/>
      <c r="L192" s="264"/>
      <c r="M192" s="264"/>
      <c r="N192" s="268"/>
      <c r="O192" s="264"/>
      <c r="P192" s="264"/>
    </row>
    <row r="193" spans="6:16" x14ac:dyDescent="0.25">
      <c r="F193" s="264"/>
      <c r="G193" s="264"/>
      <c r="H193" s="264"/>
      <c r="I193" s="264"/>
      <c r="J193" s="264"/>
      <c r="K193" s="264"/>
      <c r="L193" s="264"/>
      <c r="M193" s="264"/>
      <c r="N193" s="268"/>
      <c r="O193" s="264"/>
      <c r="P193" s="264"/>
    </row>
    <row r="194" spans="6:16" x14ac:dyDescent="0.25">
      <c r="F194" s="264"/>
      <c r="G194" s="264"/>
      <c r="H194" s="264"/>
      <c r="I194" s="264"/>
      <c r="J194" s="264"/>
      <c r="K194" s="264"/>
      <c r="L194" s="264"/>
      <c r="M194" s="264"/>
      <c r="N194" s="268"/>
      <c r="O194" s="264"/>
      <c r="P194" s="264"/>
    </row>
    <row r="195" spans="6:16" x14ac:dyDescent="0.25">
      <c r="F195" s="264"/>
      <c r="G195" s="264"/>
      <c r="H195" s="264"/>
      <c r="I195" s="264"/>
      <c r="J195" s="264"/>
      <c r="K195" s="264"/>
      <c r="L195" s="264"/>
      <c r="M195" s="264"/>
      <c r="N195" s="268"/>
      <c r="O195" s="264"/>
      <c r="P195" s="264"/>
    </row>
    <row r="196" spans="6:16" x14ac:dyDescent="0.25">
      <c r="F196" s="264"/>
      <c r="G196" s="264"/>
      <c r="H196" s="264"/>
      <c r="I196" s="264"/>
      <c r="J196" s="264"/>
      <c r="K196" s="264"/>
      <c r="L196" s="264"/>
      <c r="M196" s="264"/>
      <c r="N196" s="268"/>
      <c r="O196" s="264"/>
      <c r="P196" s="264"/>
    </row>
    <row r="197" spans="6:16" x14ac:dyDescent="0.25">
      <c r="F197" s="264"/>
      <c r="G197" s="264"/>
      <c r="H197" s="264"/>
      <c r="I197" s="264"/>
      <c r="J197" s="264"/>
      <c r="K197" s="264"/>
      <c r="L197" s="264"/>
      <c r="M197" s="264"/>
      <c r="N197" s="268"/>
      <c r="O197" s="264"/>
      <c r="P197" s="264"/>
    </row>
    <row r="198" spans="6:16" x14ac:dyDescent="0.25">
      <c r="F198" s="264"/>
      <c r="G198" s="264"/>
      <c r="H198" s="264"/>
      <c r="I198" s="264"/>
      <c r="J198" s="264"/>
      <c r="K198" s="264"/>
      <c r="L198" s="264"/>
      <c r="M198" s="264"/>
      <c r="N198" s="268"/>
      <c r="O198" s="264"/>
      <c r="P198" s="264"/>
    </row>
    <row r="199" spans="6:16" x14ac:dyDescent="0.25">
      <c r="F199" s="264"/>
      <c r="G199" s="264"/>
      <c r="H199" s="264"/>
      <c r="I199" s="264"/>
      <c r="J199" s="264"/>
      <c r="K199" s="264"/>
      <c r="L199" s="264"/>
      <c r="M199" s="264"/>
      <c r="N199" s="268"/>
      <c r="O199" s="264"/>
      <c r="P199" s="264"/>
    </row>
    <row r="200" spans="6:16" x14ac:dyDescent="0.25">
      <c r="F200" s="264"/>
      <c r="G200" s="264"/>
      <c r="H200" s="264"/>
      <c r="I200" s="264"/>
      <c r="J200" s="264"/>
      <c r="K200" s="264"/>
      <c r="L200" s="264"/>
      <c r="M200" s="264"/>
      <c r="N200" s="268"/>
      <c r="O200" s="264"/>
      <c r="P200" s="264"/>
    </row>
  </sheetData>
  <mergeCells count="126">
    <mergeCell ref="R6:R7"/>
    <mergeCell ref="P5:R5"/>
    <mergeCell ref="A144:A147"/>
    <mergeCell ref="B144:B147"/>
    <mergeCell ref="C144:C147"/>
    <mergeCell ref="A148:C151"/>
    <mergeCell ref="A32:A35"/>
    <mergeCell ref="B32:B35"/>
    <mergeCell ref="C32:C35"/>
    <mergeCell ref="A140:A143"/>
    <mergeCell ref="B140:B143"/>
    <mergeCell ref="C140:C143"/>
    <mergeCell ref="A132:A135"/>
    <mergeCell ref="B132:B135"/>
    <mergeCell ref="C132:C135"/>
    <mergeCell ref="A136:A139"/>
    <mergeCell ref="B136:B139"/>
    <mergeCell ref="C136:C139"/>
    <mergeCell ref="A124:A127"/>
    <mergeCell ref="B124:B127"/>
    <mergeCell ref="C124:C127"/>
    <mergeCell ref="A128:A131"/>
    <mergeCell ref="B128:B131"/>
    <mergeCell ref="C128:C131"/>
    <mergeCell ref="A116:A119"/>
    <mergeCell ref="B116:B119"/>
    <mergeCell ref="C116:C119"/>
    <mergeCell ref="A120:A123"/>
    <mergeCell ref="B120:B123"/>
    <mergeCell ref="C120:C123"/>
    <mergeCell ref="A108:A111"/>
    <mergeCell ref="B108:B111"/>
    <mergeCell ref="C108:C111"/>
    <mergeCell ref="A112:A115"/>
    <mergeCell ref="B112:B115"/>
    <mergeCell ref="C112:C115"/>
    <mergeCell ref="A100:A103"/>
    <mergeCell ref="B100:B103"/>
    <mergeCell ref="C100:C103"/>
    <mergeCell ref="A104:A107"/>
    <mergeCell ref="B104:B107"/>
    <mergeCell ref="C104:C107"/>
    <mergeCell ref="A92:A95"/>
    <mergeCell ref="B92:B95"/>
    <mergeCell ref="C92:C95"/>
    <mergeCell ref="C96:C99"/>
    <mergeCell ref="B96:B99"/>
    <mergeCell ref="A96:A99"/>
    <mergeCell ref="A84:A87"/>
    <mergeCell ref="B84:B87"/>
    <mergeCell ref="C84:C87"/>
    <mergeCell ref="A88:A91"/>
    <mergeCell ref="B88:B91"/>
    <mergeCell ref="C88:C91"/>
    <mergeCell ref="A72:A75"/>
    <mergeCell ref="B72:B75"/>
    <mergeCell ref="C72:C75"/>
    <mergeCell ref="A76:A79"/>
    <mergeCell ref="B76:B79"/>
    <mergeCell ref="C76:C79"/>
    <mergeCell ref="A80:A83"/>
    <mergeCell ref="B80:B83"/>
    <mergeCell ref="C80:C83"/>
    <mergeCell ref="A68:A71"/>
    <mergeCell ref="B68:B71"/>
    <mergeCell ref="C68:C71"/>
    <mergeCell ref="A56:A59"/>
    <mergeCell ref="B56:B59"/>
    <mergeCell ref="C56:C59"/>
    <mergeCell ref="A60:A63"/>
    <mergeCell ref="B60:B63"/>
    <mergeCell ref="C60:C63"/>
    <mergeCell ref="B48:B51"/>
    <mergeCell ref="C48:C51"/>
    <mergeCell ref="A40:A43"/>
    <mergeCell ref="B40:B43"/>
    <mergeCell ref="C40:C43"/>
    <mergeCell ref="A44:A47"/>
    <mergeCell ref="B44:B47"/>
    <mergeCell ref="C44:C47"/>
    <mergeCell ref="A64:A67"/>
    <mergeCell ref="B64:B67"/>
    <mergeCell ref="C64:C67"/>
    <mergeCell ref="A52:A55"/>
    <mergeCell ref="B52:B55"/>
    <mergeCell ref="C52:C55"/>
    <mergeCell ref="A48:A51"/>
    <mergeCell ref="B2:Q2"/>
    <mergeCell ref="O6:O7"/>
    <mergeCell ref="L6:L7"/>
    <mergeCell ref="M6:M7"/>
    <mergeCell ref="N6:N7"/>
    <mergeCell ref="F6:F7"/>
    <mergeCell ref="A5:D7"/>
    <mergeCell ref="B3:O3"/>
    <mergeCell ref="K6:K7"/>
    <mergeCell ref="Q6:Q7"/>
    <mergeCell ref="H6:H7"/>
    <mergeCell ref="I6:I7"/>
    <mergeCell ref="F5:K5"/>
    <mergeCell ref="P6:P7"/>
    <mergeCell ref="L5:O5"/>
    <mergeCell ref="J6:J7"/>
    <mergeCell ref="E5:E7"/>
    <mergeCell ref="G6:G7"/>
    <mergeCell ref="C8:C11"/>
    <mergeCell ref="B8:B11"/>
    <mergeCell ref="A24:A27"/>
    <mergeCell ref="B24:B27"/>
    <mergeCell ref="C24:C27"/>
    <mergeCell ref="A36:A39"/>
    <mergeCell ref="B36:B39"/>
    <mergeCell ref="C36:C39"/>
    <mergeCell ref="A8:A11"/>
    <mergeCell ref="A12:A15"/>
    <mergeCell ref="B12:B15"/>
    <mergeCell ref="C12:C15"/>
    <mergeCell ref="A20:A23"/>
    <mergeCell ref="B20:B23"/>
    <mergeCell ref="C20:C23"/>
    <mergeCell ref="A16:A19"/>
    <mergeCell ref="B16:B19"/>
    <mergeCell ref="C16:C19"/>
    <mergeCell ref="A28:A31"/>
    <mergeCell ref="B28:B31"/>
    <mergeCell ref="C28:C31"/>
  </mergeCells>
  <phoneticPr fontId="23" type="noConversion"/>
  <printOptions horizontalCentered="1"/>
  <pageMargins left="0.19685039370078741" right="0.19685039370078741" top="0.35433070866141736" bottom="0.27559055118110237" header="0.15748031496062992" footer="0.15748031496062992"/>
  <pageSetup paperSize="9" scale="38" orientation="landscape" r:id="rId1"/>
  <headerFooter alignWithMargins="0">
    <oddHeader xml:space="preserve">&amp;L 5 melléklet a    önkormányzati rendelethez
</oddHeader>
  </headerFooter>
  <rowBreaks count="1" manualBreakCount="1">
    <brk id="9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1"/>
  <sheetViews>
    <sheetView topLeftCell="A10" zoomScale="75" zoomScaleNormal="75" zoomScaleSheetLayoutView="75" workbookViewId="0">
      <selection activeCell="I41" sqref="I41"/>
    </sheetView>
  </sheetViews>
  <sheetFormatPr defaultColWidth="11.5546875" defaultRowHeight="15" x14ac:dyDescent="0.25"/>
  <cols>
    <col min="1" max="1" width="22.6640625" style="237" customWidth="1"/>
    <col min="2" max="2" width="10.109375" style="238" customWidth="1"/>
    <col min="3" max="3" width="78.6640625" style="237" customWidth="1"/>
    <col min="4" max="4" width="11.33203125" style="239" customWidth="1"/>
    <col min="5" max="5" width="16.44140625" style="239" customWidth="1"/>
    <col min="6" max="6" width="10.109375" style="237" customWidth="1"/>
    <col min="7" max="7" width="11.5546875" style="237" customWidth="1"/>
    <col min="8" max="8" width="13.109375" style="237" customWidth="1"/>
    <col min="9" max="9" width="11.33203125" style="237" customWidth="1"/>
    <col min="10" max="10" width="12.44140625" style="237" customWidth="1"/>
    <col min="11" max="11" width="11.88671875" style="237" customWidth="1"/>
    <col min="12" max="12" width="12.6640625" style="237" customWidth="1"/>
    <col min="13" max="13" width="10.109375" style="237" customWidth="1"/>
    <col min="14" max="14" width="13.33203125" style="237" customWidth="1"/>
    <col min="15" max="15" width="15.33203125" style="240" customWidth="1"/>
    <col min="16" max="16" width="15.6640625" style="237" customWidth="1"/>
    <col min="17" max="17" width="11.88671875" style="237" customWidth="1"/>
    <col min="18" max="18" width="20.33203125" style="237" customWidth="1"/>
    <col min="19" max="16384" width="11.5546875" style="259"/>
  </cols>
  <sheetData>
    <row r="1" spans="1:18" x14ac:dyDescent="0.25">
      <c r="B1" s="898"/>
      <c r="C1" s="898"/>
    </row>
    <row r="3" spans="1:18" x14ac:dyDescent="0.25">
      <c r="B3" s="904" t="s">
        <v>594</v>
      </c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5"/>
      <c r="R3" s="905"/>
    </row>
    <row r="4" spans="1:18" x14ac:dyDescent="0.25"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241"/>
    </row>
    <row r="5" spans="1:18" ht="15.6" thickBot="1" x14ac:dyDescent="0.3">
      <c r="N5" s="239"/>
      <c r="O5" s="242"/>
      <c r="P5" s="242"/>
      <c r="Q5" s="242"/>
      <c r="R5" s="242" t="s">
        <v>171</v>
      </c>
    </row>
    <row r="6" spans="1:18" ht="18.600000000000001" customHeight="1" x14ac:dyDescent="0.25">
      <c r="A6" s="890" t="s">
        <v>101</v>
      </c>
      <c r="B6" s="891"/>
      <c r="C6" s="891"/>
      <c r="D6" s="891"/>
      <c r="E6" s="900" t="s">
        <v>172</v>
      </c>
      <c r="F6" s="891" t="s">
        <v>173</v>
      </c>
      <c r="G6" s="902" t="s">
        <v>174</v>
      </c>
      <c r="H6" s="902"/>
      <c r="I6" s="902"/>
      <c r="J6" s="902"/>
      <c r="K6" s="902"/>
      <c r="L6" s="902"/>
      <c r="M6" s="902" t="s">
        <v>175</v>
      </c>
      <c r="N6" s="902"/>
      <c r="O6" s="902"/>
      <c r="P6" s="902"/>
      <c r="Q6" s="902" t="s">
        <v>162</v>
      </c>
      <c r="R6" s="906"/>
    </row>
    <row r="7" spans="1:18" ht="26.1" customHeight="1" x14ac:dyDescent="0.25">
      <c r="A7" s="892"/>
      <c r="B7" s="880"/>
      <c r="C7" s="880"/>
      <c r="D7" s="880"/>
      <c r="E7" s="901"/>
      <c r="F7" s="880"/>
      <c r="G7" s="879" t="s">
        <v>176</v>
      </c>
      <c r="H7" s="879" t="s">
        <v>177</v>
      </c>
      <c r="I7" s="879" t="s">
        <v>178</v>
      </c>
      <c r="J7" s="879" t="s">
        <v>36</v>
      </c>
      <c r="K7" s="879" t="s">
        <v>35</v>
      </c>
      <c r="L7" s="879" t="s">
        <v>104</v>
      </c>
      <c r="M7" s="880" t="s">
        <v>165</v>
      </c>
      <c r="N7" s="880" t="s">
        <v>164</v>
      </c>
      <c r="O7" s="879" t="s">
        <v>61</v>
      </c>
      <c r="P7" s="903" t="s">
        <v>145</v>
      </c>
      <c r="Q7" s="903" t="s">
        <v>179</v>
      </c>
      <c r="R7" s="907" t="s">
        <v>146</v>
      </c>
    </row>
    <row r="8" spans="1:18" ht="36.75" customHeight="1" x14ac:dyDescent="0.25">
      <c r="A8" s="892"/>
      <c r="B8" s="880"/>
      <c r="C8" s="880"/>
      <c r="D8" s="880"/>
      <c r="E8" s="901"/>
      <c r="F8" s="880"/>
      <c r="G8" s="879"/>
      <c r="H8" s="879"/>
      <c r="I8" s="879"/>
      <c r="J8" s="879"/>
      <c r="K8" s="879"/>
      <c r="L8" s="879"/>
      <c r="M8" s="880"/>
      <c r="N8" s="880"/>
      <c r="O8" s="879"/>
      <c r="P8" s="879"/>
      <c r="Q8" s="879"/>
      <c r="R8" s="907"/>
    </row>
    <row r="9" spans="1:18" ht="15.6" thickBot="1" x14ac:dyDescent="0.3">
      <c r="A9" s="888"/>
      <c r="B9" s="889"/>
      <c r="C9" s="889"/>
      <c r="D9" s="329"/>
      <c r="E9" s="330"/>
      <c r="F9" s="330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2"/>
    </row>
    <row r="10" spans="1:18" ht="18" x14ac:dyDescent="0.35">
      <c r="A10" s="881" t="s">
        <v>357</v>
      </c>
      <c r="B10" s="884" t="s">
        <v>110</v>
      </c>
      <c r="C10" s="887" t="s">
        <v>130</v>
      </c>
      <c r="D10" s="333" t="s">
        <v>106</v>
      </c>
      <c r="E10" s="319"/>
      <c r="F10" s="319">
        <f>SUM(G10:R10)</f>
        <v>75492</v>
      </c>
      <c r="G10" s="380">
        <v>58661</v>
      </c>
      <c r="H10" s="380">
        <v>8021</v>
      </c>
      <c r="I10" s="380">
        <v>8610</v>
      </c>
      <c r="J10" s="380"/>
      <c r="K10" s="380"/>
      <c r="L10" s="380"/>
      <c r="M10" s="380"/>
      <c r="N10" s="380">
        <v>200</v>
      </c>
      <c r="O10" s="320"/>
      <c r="P10" s="321"/>
      <c r="Q10" s="321"/>
      <c r="R10" s="322"/>
    </row>
    <row r="11" spans="1:18" ht="18" x14ac:dyDescent="0.35">
      <c r="A11" s="896"/>
      <c r="B11" s="894"/>
      <c r="C11" s="893"/>
      <c r="D11" s="244" t="s">
        <v>216</v>
      </c>
      <c r="E11" s="245">
        <v>281</v>
      </c>
      <c r="F11" s="245">
        <f t="shared" ref="F11:F16" si="0">G11+H11+I11+J11+K11+L11+M11+N11+O11+P11+Q11+R11</f>
        <v>76182</v>
      </c>
      <c r="G11" s="381">
        <v>59116</v>
      </c>
      <c r="H11" s="379">
        <v>8294</v>
      </c>
      <c r="I11" s="379">
        <v>8572</v>
      </c>
      <c r="J11" s="379"/>
      <c r="K11" s="379"/>
      <c r="L11" s="379"/>
      <c r="M11" s="379"/>
      <c r="N11" s="379">
        <v>200</v>
      </c>
      <c r="O11" s="250"/>
      <c r="P11" s="250"/>
      <c r="Q11" s="250"/>
      <c r="R11" s="248"/>
    </row>
    <row r="12" spans="1:18" x14ac:dyDescent="0.25">
      <c r="A12" s="896"/>
      <c r="B12" s="894"/>
      <c r="C12" s="885"/>
      <c r="D12" s="244" t="s">
        <v>211</v>
      </c>
      <c r="E12" s="245">
        <v>280</v>
      </c>
      <c r="F12" s="245">
        <f>SUM(G12:R12)</f>
        <v>73461</v>
      </c>
      <c r="G12" s="250">
        <v>58496</v>
      </c>
      <c r="H12" s="250">
        <v>7979</v>
      </c>
      <c r="I12" s="250">
        <v>6914</v>
      </c>
      <c r="J12" s="250"/>
      <c r="K12" s="250"/>
      <c r="L12" s="250"/>
      <c r="M12" s="250"/>
      <c r="N12" s="250">
        <v>72</v>
      </c>
      <c r="O12" s="250"/>
      <c r="P12" s="250"/>
      <c r="Q12" s="250"/>
      <c r="R12" s="248"/>
    </row>
    <row r="13" spans="1:18" ht="15.6" thickBot="1" x14ac:dyDescent="0.3">
      <c r="A13" s="897"/>
      <c r="B13" s="895"/>
      <c r="C13" s="886"/>
      <c r="D13" s="262" t="s">
        <v>311</v>
      </c>
      <c r="E13" s="323">
        <f>(E12/E11)</f>
        <v>0.99644128113879005</v>
      </c>
      <c r="F13" s="323">
        <f t="shared" ref="F13:N13" si="1">(F12/F11)</f>
        <v>0.96428290147278883</v>
      </c>
      <c r="G13" s="323">
        <f t="shared" si="1"/>
        <v>0.98951214561201706</v>
      </c>
      <c r="H13" s="323">
        <f t="shared" si="1"/>
        <v>0.96202073788280684</v>
      </c>
      <c r="I13" s="323">
        <f t="shared" si="1"/>
        <v>0.8065795613625758</v>
      </c>
      <c r="J13" s="323"/>
      <c r="K13" s="323"/>
      <c r="L13" s="323"/>
      <c r="M13" s="323"/>
      <c r="N13" s="323">
        <f t="shared" si="1"/>
        <v>0.36</v>
      </c>
      <c r="O13" s="326"/>
      <c r="P13" s="326"/>
      <c r="Q13" s="326"/>
      <c r="R13" s="317"/>
    </row>
    <row r="14" spans="1:18" ht="18" x14ac:dyDescent="0.35">
      <c r="A14" s="881" t="s">
        <v>357</v>
      </c>
      <c r="B14" s="884" t="s">
        <v>131</v>
      </c>
      <c r="C14" s="887" t="s">
        <v>132</v>
      </c>
      <c r="D14" s="333" t="s">
        <v>106</v>
      </c>
      <c r="E14" s="319"/>
      <c r="F14" s="319">
        <f>G14+H14+I14+J14+K14+L14+M14+N14+O14+P14+Q14+R14</f>
        <v>6072</v>
      </c>
      <c r="G14" s="379">
        <v>5172</v>
      </c>
      <c r="H14" s="379">
        <v>700</v>
      </c>
      <c r="I14" s="379">
        <v>200</v>
      </c>
      <c r="J14" s="325"/>
      <c r="K14" s="325"/>
      <c r="L14" s="325"/>
      <c r="M14" s="325"/>
      <c r="N14" s="325"/>
      <c r="O14" s="325"/>
      <c r="P14" s="325"/>
      <c r="Q14" s="325"/>
      <c r="R14" s="322"/>
    </row>
    <row r="15" spans="1:18" ht="18" x14ac:dyDescent="0.35">
      <c r="A15" s="882"/>
      <c r="B15" s="885"/>
      <c r="C15" s="885"/>
      <c r="D15" s="244" t="s">
        <v>216</v>
      </c>
      <c r="E15" s="245"/>
      <c r="F15" s="245">
        <f t="shared" si="0"/>
        <v>6072</v>
      </c>
      <c r="G15" s="379">
        <v>5172</v>
      </c>
      <c r="H15" s="379">
        <v>700</v>
      </c>
      <c r="I15" s="379">
        <v>200</v>
      </c>
      <c r="J15" s="250"/>
      <c r="K15" s="250"/>
      <c r="L15" s="250"/>
      <c r="M15" s="250"/>
      <c r="N15" s="250"/>
      <c r="O15" s="250"/>
      <c r="P15" s="250"/>
      <c r="Q15" s="250"/>
      <c r="R15" s="248"/>
    </row>
    <row r="16" spans="1:18" x14ac:dyDescent="0.25">
      <c r="A16" s="882"/>
      <c r="B16" s="885"/>
      <c r="C16" s="885"/>
      <c r="D16" s="244" t="s">
        <v>211</v>
      </c>
      <c r="E16" s="245"/>
      <c r="F16" s="245">
        <f t="shared" si="0"/>
        <v>5885</v>
      </c>
      <c r="G16" s="250">
        <v>4972</v>
      </c>
      <c r="H16" s="250">
        <v>754</v>
      </c>
      <c r="I16" s="250">
        <v>159</v>
      </c>
      <c r="J16" s="250"/>
      <c r="K16" s="250"/>
      <c r="L16" s="250"/>
      <c r="M16" s="250"/>
      <c r="N16" s="250"/>
      <c r="O16" s="250"/>
      <c r="P16" s="250"/>
      <c r="Q16" s="250"/>
      <c r="R16" s="248"/>
    </row>
    <row r="17" spans="1:18" ht="15.6" thickBot="1" x14ac:dyDescent="0.3">
      <c r="A17" s="883"/>
      <c r="B17" s="886"/>
      <c r="C17" s="886"/>
      <c r="D17" s="262" t="s">
        <v>311</v>
      </c>
      <c r="E17" s="256"/>
      <c r="F17" s="323">
        <f>(F16/F15)</f>
        <v>0.96920289855072461</v>
      </c>
      <c r="G17" s="323">
        <f t="shared" ref="G17:I17" si="2">(G16/G15)</f>
        <v>0.96133023975251353</v>
      </c>
      <c r="H17" s="323">
        <f t="shared" si="2"/>
        <v>1.0771428571428572</v>
      </c>
      <c r="I17" s="323">
        <f t="shared" si="2"/>
        <v>0.79500000000000004</v>
      </c>
      <c r="J17" s="323"/>
      <c r="K17" s="323"/>
      <c r="L17" s="323"/>
      <c r="M17" s="323"/>
      <c r="N17" s="323"/>
      <c r="O17" s="326"/>
      <c r="P17" s="326"/>
      <c r="Q17" s="326"/>
      <c r="R17" s="317"/>
    </row>
    <row r="18" spans="1:18" x14ac:dyDescent="0.25">
      <c r="A18" s="881" t="s">
        <v>357</v>
      </c>
      <c r="B18" s="884" t="s">
        <v>135</v>
      </c>
      <c r="C18" s="887" t="s">
        <v>185</v>
      </c>
      <c r="D18" s="333" t="s">
        <v>106</v>
      </c>
      <c r="E18" s="319">
        <v>81564</v>
      </c>
      <c r="F18" s="319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34"/>
    </row>
    <row r="19" spans="1:18" x14ac:dyDescent="0.25">
      <c r="A19" s="896"/>
      <c r="B19" s="894"/>
      <c r="C19" s="893"/>
      <c r="D19" s="244" t="s">
        <v>216</v>
      </c>
      <c r="E19" s="245">
        <v>82012</v>
      </c>
      <c r="F19" s="245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49"/>
    </row>
    <row r="20" spans="1:18" x14ac:dyDescent="0.25">
      <c r="A20" s="896"/>
      <c r="B20" s="894"/>
      <c r="C20" s="893"/>
      <c r="D20" s="244" t="s">
        <v>211</v>
      </c>
      <c r="E20" s="245">
        <v>78548</v>
      </c>
      <c r="F20" s="245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49"/>
    </row>
    <row r="21" spans="1:18" x14ac:dyDescent="0.25">
      <c r="A21" s="896"/>
      <c r="B21" s="894"/>
      <c r="C21" s="893"/>
      <c r="D21" s="329" t="s">
        <v>311</v>
      </c>
      <c r="E21" s="604">
        <f>(E20/E19)</f>
        <v>0.95776227869092323</v>
      </c>
      <c r="F21" s="330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77"/>
    </row>
    <row r="22" spans="1:18" x14ac:dyDescent="0.25">
      <c r="A22" s="915" t="s">
        <v>357</v>
      </c>
      <c r="B22" s="916" t="s">
        <v>664</v>
      </c>
      <c r="C22" s="915" t="s">
        <v>663</v>
      </c>
      <c r="D22" s="244" t="s">
        <v>106</v>
      </c>
      <c r="E22" s="556"/>
      <c r="F22" s="245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46"/>
    </row>
    <row r="23" spans="1:18" x14ac:dyDescent="0.25">
      <c r="A23" s="915"/>
      <c r="B23" s="916"/>
      <c r="C23" s="915"/>
      <c r="D23" s="244" t="s">
        <v>216</v>
      </c>
      <c r="E23" s="561">
        <v>3375</v>
      </c>
      <c r="F23" s="245">
        <f>(G23+H23+I23)</f>
        <v>3375</v>
      </c>
      <c r="G23" s="250">
        <v>2810</v>
      </c>
      <c r="H23" s="250">
        <v>365</v>
      </c>
      <c r="I23" s="250">
        <v>200</v>
      </c>
      <c r="J23" s="250"/>
      <c r="K23" s="250"/>
      <c r="L23" s="250"/>
      <c r="M23" s="250"/>
      <c r="N23" s="250"/>
      <c r="O23" s="250"/>
      <c r="P23" s="250"/>
      <c r="Q23" s="250"/>
      <c r="R23" s="246"/>
    </row>
    <row r="24" spans="1:18" x14ac:dyDescent="0.25">
      <c r="A24" s="915"/>
      <c r="B24" s="916"/>
      <c r="C24" s="915"/>
      <c r="D24" s="244" t="s">
        <v>211</v>
      </c>
      <c r="E24" s="561">
        <v>3375</v>
      </c>
      <c r="F24" s="245">
        <f>(G24+H24+I24)</f>
        <v>1863</v>
      </c>
      <c r="G24" s="250">
        <v>1674</v>
      </c>
      <c r="H24" s="250"/>
      <c r="I24" s="250">
        <v>189</v>
      </c>
      <c r="J24" s="250"/>
      <c r="K24" s="250"/>
      <c r="L24" s="250"/>
      <c r="M24" s="250"/>
      <c r="N24" s="250"/>
      <c r="O24" s="250"/>
      <c r="P24" s="250"/>
      <c r="Q24" s="250"/>
      <c r="R24" s="246"/>
    </row>
    <row r="25" spans="1:18" x14ac:dyDescent="0.25">
      <c r="A25" s="915"/>
      <c r="B25" s="916"/>
      <c r="C25" s="915"/>
      <c r="D25" s="244" t="s">
        <v>311</v>
      </c>
      <c r="E25" s="556">
        <f>(E24/E23)</f>
        <v>1</v>
      </c>
      <c r="F25" s="556">
        <f t="shared" ref="F25:I25" si="3">(F24/F23)</f>
        <v>0.55200000000000005</v>
      </c>
      <c r="G25" s="556">
        <f t="shared" si="3"/>
        <v>0.59572953736654799</v>
      </c>
      <c r="H25" s="556">
        <f t="shared" si="3"/>
        <v>0</v>
      </c>
      <c r="I25" s="556">
        <f t="shared" si="3"/>
        <v>0.94499999999999995</v>
      </c>
      <c r="J25" s="250"/>
      <c r="K25" s="250"/>
      <c r="L25" s="250"/>
      <c r="M25" s="250"/>
      <c r="N25" s="250"/>
      <c r="O25" s="250"/>
      <c r="P25" s="250"/>
      <c r="Q25" s="250"/>
      <c r="R25" s="246"/>
    </row>
    <row r="26" spans="1:18" x14ac:dyDescent="0.25">
      <c r="A26" s="915" t="s">
        <v>357</v>
      </c>
      <c r="B26" s="916" t="s">
        <v>666</v>
      </c>
      <c r="C26" s="915" t="s">
        <v>665</v>
      </c>
      <c r="D26" s="244" t="s">
        <v>106</v>
      </c>
      <c r="E26" s="556"/>
      <c r="F26" s="245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46"/>
    </row>
    <row r="27" spans="1:18" x14ac:dyDescent="0.25">
      <c r="A27" s="915"/>
      <c r="B27" s="916"/>
      <c r="C27" s="915"/>
      <c r="D27" s="244" t="s">
        <v>216</v>
      </c>
      <c r="E27" s="561">
        <v>2304</v>
      </c>
      <c r="F27" s="245">
        <f>(G27+H27+I27)</f>
        <v>2343</v>
      </c>
      <c r="G27" s="250">
        <v>1750</v>
      </c>
      <c r="H27" s="250">
        <v>220</v>
      </c>
      <c r="I27" s="250">
        <v>373</v>
      </c>
      <c r="J27" s="250"/>
      <c r="K27" s="250"/>
      <c r="L27" s="250"/>
      <c r="M27" s="250"/>
      <c r="N27" s="250"/>
      <c r="O27" s="250"/>
      <c r="P27" s="250"/>
      <c r="Q27" s="250"/>
      <c r="R27" s="246"/>
    </row>
    <row r="28" spans="1:18" x14ac:dyDescent="0.25">
      <c r="A28" s="915"/>
      <c r="B28" s="916"/>
      <c r="C28" s="915"/>
      <c r="D28" s="244" t="s">
        <v>211</v>
      </c>
      <c r="E28" s="561">
        <v>2304</v>
      </c>
      <c r="F28" s="245">
        <f>(G28+H28+I28)</f>
        <v>2330</v>
      </c>
      <c r="G28" s="250">
        <v>1710</v>
      </c>
      <c r="H28" s="250">
        <v>261</v>
      </c>
      <c r="I28" s="250">
        <v>359</v>
      </c>
      <c r="J28" s="250"/>
      <c r="K28" s="250"/>
      <c r="L28" s="250"/>
      <c r="M28" s="250"/>
      <c r="N28" s="250"/>
      <c r="O28" s="250"/>
      <c r="P28" s="250"/>
      <c r="Q28" s="250"/>
      <c r="R28" s="246"/>
    </row>
    <row r="29" spans="1:18" x14ac:dyDescent="0.25">
      <c r="A29" s="915"/>
      <c r="B29" s="916"/>
      <c r="C29" s="915"/>
      <c r="D29" s="244" t="s">
        <v>311</v>
      </c>
      <c r="E29" s="556">
        <f>(E28/E27)</f>
        <v>1</v>
      </c>
      <c r="F29" s="556">
        <f t="shared" ref="F29:I29" si="4">(F28/F27)</f>
        <v>0.99445155783183947</v>
      </c>
      <c r="G29" s="556">
        <f t="shared" si="4"/>
        <v>0.97714285714285709</v>
      </c>
      <c r="H29" s="556">
        <f t="shared" si="4"/>
        <v>1.1863636363636363</v>
      </c>
      <c r="I29" s="556">
        <f t="shared" si="4"/>
        <v>0.96246648793565681</v>
      </c>
      <c r="J29" s="250"/>
      <c r="K29" s="250"/>
      <c r="L29" s="250"/>
      <c r="M29" s="250"/>
      <c r="N29" s="250"/>
      <c r="O29" s="250"/>
      <c r="P29" s="250"/>
      <c r="Q29" s="250"/>
      <c r="R29" s="246"/>
    </row>
    <row r="30" spans="1:18" x14ac:dyDescent="0.25">
      <c r="A30" s="908" t="s">
        <v>377</v>
      </c>
      <c r="B30" s="755"/>
      <c r="C30" s="909"/>
      <c r="D30" s="243" t="s">
        <v>106</v>
      </c>
      <c r="E30" s="335"/>
      <c r="F30" s="335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678"/>
    </row>
    <row r="31" spans="1:18" x14ac:dyDescent="0.25">
      <c r="A31" s="910"/>
      <c r="B31" s="755"/>
      <c r="C31" s="909"/>
      <c r="D31" s="244" t="s">
        <v>216</v>
      </c>
      <c r="E31" s="245"/>
      <c r="F31" s="245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49"/>
    </row>
    <row r="32" spans="1:18" x14ac:dyDescent="0.25">
      <c r="A32" s="910"/>
      <c r="B32" s="755"/>
      <c r="C32" s="909"/>
      <c r="D32" s="244" t="s">
        <v>211</v>
      </c>
      <c r="E32" s="245"/>
      <c r="F32" s="245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49"/>
    </row>
    <row r="33" spans="1:18" ht="15.6" thickBot="1" x14ac:dyDescent="0.3">
      <c r="A33" s="911"/>
      <c r="B33" s="912"/>
      <c r="C33" s="913"/>
      <c r="D33" s="262" t="s">
        <v>311</v>
      </c>
      <c r="E33" s="256"/>
      <c r="F33" s="25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4"/>
    </row>
    <row r="34" spans="1:18" x14ac:dyDescent="0.25">
      <c r="A34" s="870" t="s">
        <v>378</v>
      </c>
      <c r="B34" s="876"/>
      <c r="C34" s="914"/>
      <c r="D34" s="333" t="s">
        <v>106</v>
      </c>
      <c r="E34" s="319"/>
      <c r="F34" s="319"/>
      <c r="G34" s="319"/>
      <c r="H34" s="319"/>
      <c r="I34" s="319"/>
      <c r="J34" s="319">
        <v>0</v>
      </c>
      <c r="K34" s="319">
        <v>0</v>
      </c>
      <c r="L34" s="319"/>
      <c r="M34" s="319">
        <v>0</v>
      </c>
      <c r="N34" s="319">
        <v>0</v>
      </c>
      <c r="O34" s="319">
        <v>0</v>
      </c>
      <c r="P34" s="319"/>
      <c r="Q34" s="319">
        <v>0</v>
      </c>
      <c r="R34" s="337"/>
    </row>
    <row r="35" spans="1:18" x14ac:dyDescent="0.25">
      <c r="A35" s="910"/>
      <c r="B35" s="755"/>
      <c r="C35" s="909"/>
      <c r="D35" s="244" t="s">
        <v>216</v>
      </c>
      <c r="E35" s="245"/>
      <c r="F35" s="245"/>
      <c r="G35" s="245"/>
      <c r="H35" s="245"/>
      <c r="I35" s="245"/>
      <c r="J35" s="245">
        <v>0</v>
      </c>
      <c r="K35" s="245">
        <v>0</v>
      </c>
      <c r="L35" s="245"/>
      <c r="M35" s="245">
        <v>0</v>
      </c>
      <c r="N35" s="245">
        <v>0</v>
      </c>
      <c r="O35" s="245">
        <v>0</v>
      </c>
      <c r="P35" s="245"/>
      <c r="Q35" s="245">
        <v>0</v>
      </c>
      <c r="R35" s="253"/>
    </row>
    <row r="36" spans="1:18" x14ac:dyDescent="0.25">
      <c r="A36" s="910"/>
      <c r="B36" s="755"/>
      <c r="C36" s="909"/>
      <c r="D36" s="244" t="s">
        <v>211</v>
      </c>
      <c r="E36" s="245"/>
      <c r="F36" s="245"/>
      <c r="G36" s="245"/>
      <c r="H36" s="245"/>
      <c r="I36" s="245"/>
      <c r="J36" s="245">
        <v>0</v>
      </c>
      <c r="K36" s="245">
        <v>0</v>
      </c>
      <c r="L36" s="245"/>
      <c r="M36" s="245">
        <v>0</v>
      </c>
      <c r="N36" s="245">
        <v>0</v>
      </c>
      <c r="O36" s="245">
        <v>0</v>
      </c>
      <c r="P36" s="245"/>
      <c r="Q36" s="245">
        <v>0</v>
      </c>
      <c r="R36" s="253"/>
    </row>
    <row r="37" spans="1:18" ht="15.6" thickBot="1" x14ac:dyDescent="0.3">
      <c r="A37" s="911"/>
      <c r="B37" s="912"/>
      <c r="C37" s="913"/>
      <c r="D37" s="262" t="s">
        <v>311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7"/>
    </row>
    <row r="38" spans="1:18" x14ac:dyDescent="0.25">
      <c r="A38" s="870" t="s">
        <v>358</v>
      </c>
      <c r="B38" s="876"/>
      <c r="C38" s="914"/>
      <c r="D38" s="243" t="s">
        <v>106</v>
      </c>
      <c r="E38" s="335">
        <f>(E10+E14+E18)</f>
        <v>81564</v>
      </c>
      <c r="F38" s="335">
        <f>(F10+F14)</f>
        <v>81564</v>
      </c>
      <c r="G38" s="335">
        <f>(G10+G14)</f>
        <v>63833</v>
      </c>
      <c r="H38" s="335">
        <f>(H10+H14)</f>
        <v>8721</v>
      </c>
      <c r="I38" s="335">
        <f>(I10+I14)</f>
        <v>8810</v>
      </c>
      <c r="J38" s="335">
        <v>0</v>
      </c>
      <c r="K38" s="335">
        <v>0</v>
      </c>
      <c r="L38" s="335"/>
      <c r="M38" s="335">
        <v>0</v>
      </c>
      <c r="N38" s="335">
        <f>(N10+N14)</f>
        <v>200</v>
      </c>
      <c r="O38" s="335">
        <v>0</v>
      </c>
      <c r="P38" s="335"/>
      <c r="Q38" s="335">
        <v>0</v>
      </c>
      <c r="R38" s="336"/>
    </row>
    <row r="39" spans="1:18" x14ac:dyDescent="0.25">
      <c r="A39" s="910"/>
      <c r="B39" s="755"/>
      <c r="C39" s="909"/>
      <c r="D39" s="244" t="s">
        <v>216</v>
      </c>
      <c r="E39" s="335">
        <f>(E11+E15+E19+E23+E27)</f>
        <v>87972</v>
      </c>
      <c r="F39" s="335">
        <f>(F11+F15+F23+F27)</f>
        <v>87972</v>
      </c>
      <c r="G39" s="335">
        <f>(G11+G15+G23+G27)</f>
        <v>68848</v>
      </c>
      <c r="H39" s="335">
        <f>(H11+H1+H23+H27)</f>
        <v>8879</v>
      </c>
      <c r="I39" s="335">
        <f>(I11+I15+I23+I27)</f>
        <v>9345</v>
      </c>
      <c r="J39" s="245">
        <v>0</v>
      </c>
      <c r="K39" s="260">
        <v>0</v>
      </c>
      <c r="L39" s="260"/>
      <c r="M39" s="260">
        <v>0</v>
      </c>
      <c r="N39" s="245">
        <f>(N11+N15)</f>
        <v>200</v>
      </c>
      <c r="O39" s="260">
        <v>0</v>
      </c>
      <c r="P39" s="260"/>
      <c r="Q39" s="260">
        <v>0</v>
      </c>
      <c r="R39" s="261"/>
    </row>
    <row r="40" spans="1:18" x14ac:dyDescent="0.25">
      <c r="A40" s="910"/>
      <c r="B40" s="755"/>
      <c r="C40" s="909"/>
      <c r="D40" s="244" t="s">
        <v>211</v>
      </c>
      <c r="E40" s="335">
        <f>(E12+E16+E20+E24+E28)</f>
        <v>84507</v>
      </c>
      <c r="F40" s="335">
        <f>(F12+F16+F24+F28)</f>
        <v>83539</v>
      </c>
      <c r="G40" s="335">
        <f>(G12+G16+G24+G28)</f>
        <v>66852</v>
      </c>
      <c r="H40" s="335">
        <f>(H12+H16+H24+H28)</f>
        <v>8994</v>
      </c>
      <c r="I40" s="335">
        <f>(I12+I16+I24+I28)</f>
        <v>7621</v>
      </c>
      <c r="J40" s="245">
        <v>0</v>
      </c>
      <c r="K40" s="260">
        <v>0</v>
      </c>
      <c r="L40" s="260"/>
      <c r="M40" s="260">
        <v>0</v>
      </c>
      <c r="N40" s="260">
        <f>(N12+N16)</f>
        <v>72</v>
      </c>
      <c r="O40" s="260">
        <v>0</v>
      </c>
      <c r="P40" s="260"/>
      <c r="Q40" s="260">
        <v>0</v>
      </c>
      <c r="R40" s="261"/>
    </row>
    <row r="41" spans="1:18" ht="15.6" thickBot="1" x14ac:dyDescent="0.3">
      <c r="A41" s="911"/>
      <c r="B41" s="912"/>
      <c r="C41" s="913"/>
      <c r="D41" s="262" t="s">
        <v>311</v>
      </c>
      <c r="E41" s="679">
        <f>(E40/E39)</f>
        <v>0.9606124676033283</v>
      </c>
      <c r="F41" s="679">
        <f t="shared" ref="F41:I41" si="5">(F40/F39)</f>
        <v>0.94960896648933757</v>
      </c>
      <c r="G41" s="679">
        <f t="shared" si="5"/>
        <v>0.97100859865210321</v>
      </c>
      <c r="H41" s="679">
        <f t="shared" si="5"/>
        <v>1.0129519089987611</v>
      </c>
      <c r="I41" s="679">
        <f t="shared" si="5"/>
        <v>0.81551631888710541</v>
      </c>
      <c r="J41" s="338"/>
      <c r="K41" s="338"/>
      <c r="L41" s="338"/>
      <c r="M41" s="338"/>
      <c r="N41" s="338">
        <f t="shared" ref="N41" si="6">(N40/N39)</f>
        <v>0.36</v>
      </c>
      <c r="O41" s="326"/>
      <c r="P41" s="254"/>
      <c r="Q41" s="254"/>
      <c r="R41" s="339"/>
    </row>
  </sheetData>
  <sheetProtection selectLockedCells="1" selectUnlockedCells="1"/>
  <mergeCells count="40">
    <mergeCell ref="A30:C33"/>
    <mergeCell ref="A34:C37"/>
    <mergeCell ref="A38:C41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B1:C1"/>
    <mergeCell ref="B4:P4"/>
    <mergeCell ref="E6:E8"/>
    <mergeCell ref="F6:F8"/>
    <mergeCell ref="G6:L6"/>
    <mergeCell ref="P7:P8"/>
    <mergeCell ref="B3:R3"/>
    <mergeCell ref="M6:P6"/>
    <mergeCell ref="Q7:Q8"/>
    <mergeCell ref="I7:I8"/>
    <mergeCell ref="J7:J8"/>
    <mergeCell ref="K7:K8"/>
    <mergeCell ref="H7:H8"/>
    <mergeCell ref="Q6:R6"/>
    <mergeCell ref="N7:N8"/>
    <mergeCell ref="R7:R8"/>
    <mergeCell ref="L7:L8"/>
    <mergeCell ref="M7:M8"/>
    <mergeCell ref="O7:O8"/>
    <mergeCell ref="A14:A17"/>
    <mergeCell ref="B14:B17"/>
    <mergeCell ref="C14:C17"/>
    <mergeCell ref="G7:G8"/>
    <mergeCell ref="A9:C9"/>
    <mergeCell ref="A6:D8"/>
    <mergeCell ref="C10:C13"/>
    <mergeCell ref="B10:B13"/>
    <mergeCell ref="A10:A13"/>
  </mergeCells>
  <phoneticPr fontId="21" type="noConversion"/>
  <printOptions horizontalCentered="1"/>
  <pageMargins left="0.23622047244094491" right="0.23622047244094491" top="0.62992125984251968" bottom="0.43307086614173229" header="0.31496062992125984" footer="0.31496062992125984"/>
  <pageSetup paperSize="9" scale="46" orientation="landscape" useFirstPageNumber="1" r:id="rId1"/>
  <headerFooter alignWithMargins="0">
    <oddHeader xml:space="preserve">&amp;L6 melléklet a   önkormányzati rendelethez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92"/>
  <sheetViews>
    <sheetView topLeftCell="A22" zoomScale="75" zoomScaleNormal="75" workbookViewId="0">
      <selection activeCell="V41" sqref="V41"/>
    </sheetView>
  </sheetViews>
  <sheetFormatPr defaultColWidth="15.88671875" defaultRowHeight="28.5" customHeight="1" x14ac:dyDescent="0.25"/>
  <cols>
    <col min="1" max="1" width="15.88671875" style="237" customWidth="1"/>
    <col min="2" max="2" width="15.88671875" style="238" customWidth="1"/>
    <col min="3" max="3" width="23.5546875" style="237" customWidth="1"/>
    <col min="4" max="4" width="13.33203125" style="239" customWidth="1"/>
    <col min="5" max="5" width="14" style="239" customWidth="1"/>
    <col min="6" max="6" width="13.6640625" style="237" customWidth="1"/>
    <col min="7" max="14" width="15.88671875" style="237" customWidth="1"/>
    <col min="15" max="15" width="15.88671875" style="240" customWidth="1"/>
    <col min="16" max="16384" width="15.88671875" style="237"/>
  </cols>
  <sheetData>
    <row r="2" spans="1:18" ht="28.5" customHeight="1" x14ac:dyDescent="0.25">
      <c r="B2" s="904" t="s">
        <v>667</v>
      </c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</row>
    <row r="3" spans="1:18" ht="28.5" customHeight="1" x14ac:dyDescent="0.25"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241"/>
    </row>
    <row r="4" spans="1:18" ht="28.5" customHeight="1" thickBot="1" x14ac:dyDescent="0.3">
      <c r="N4" s="239"/>
      <c r="O4" s="242"/>
      <c r="P4" s="242"/>
      <c r="Q4" s="242"/>
      <c r="R4" s="242" t="s">
        <v>171</v>
      </c>
    </row>
    <row r="5" spans="1:18" ht="28.5" customHeight="1" x14ac:dyDescent="0.25">
      <c r="A5" s="890" t="s">
        <v>101</v>
      </c>
      <c r="B5" s="891"/>
      <c r="C5" s="891"/>
      <c r="D5" s="891"/>
      <c r="E5" s="900" t="s">
        <v>172</v>
      </c>
      <c r="F5" s="891" t="s">
        <v>173</v>
      </c>
      <c r="G5" s="902" t="s">
        <v>174</v>
      </c>
      <c r="H5" s="902"/>
      <c r="I5" s="902"/>
      <c r="J5" s="902"/>
      <c r="K5" s="902"/>
      <c r="L5" s="902"/>
      <c r="M5" s="902" t="s">
        <v>175</v>
      </c>
      <c r="N5" s="902"/>
      <c r="O5" s="902"/>
      <c r="P5" s="902"/>
      <c r="Q5" s="902" t="s">
        <v>162</v>
      </c>
      <c r="R5" s="906"/>
    </row>
    <row r="6" spans="1:18" ht="28.5" customHeight="1" x14ac:dyDescent="0.25">
      <c r="A6" s="892"/>
      <c r="B6" s="880"/>
      <c r="C6" s="880"/>
      <c r="D6" s="880"/>
      <c r="E6" s="901"/>
      <c r="F6" s="880"/>
      <c r="G6" s="879" t="s">
        <v>176</v>
      </c>
      <c r="H6" s="879" t="s">
        <v>195</v>
      </c>
      <c r="I6" s="879" t="s">
        <v>178</v>
      </c>
      <c r="J6" s="879" t="s">
        <v>36</v>
      </c>
      <c r="K6" s="879" t="s">
        <v>35</v>
      </c>
      <c r="L6" s="879" t="s">
        <v>104</v>
      </c>
      <c r="M6" s="880" t="s">
        <v>165</v>
      </c>
      <c r="N6" s="880" t="s">
        <v>164</v>
      </c>
      <c r="O6" s="879" t="s">
        <v>61</v>
      </c>
      <c r="P6" s="903" t="s">
        <v>145</v>
      </c>
      <c r="Q6" s="903" t="s">
        <v>179</v>
      </c>
      <c r="R6" s="907" t="s">
        <v>146</v>
      </c>
    </row>
    <row r="7" spans="1:18" ht="28.5" customHeight="1" thickBot="1" x14ac:dyDescent="0.3">
      <c r="A7" s="939"/>
      <c r="B7" s="940"/>
      <c r="C7" s="940"/>
      <c r="D7" s="940"/>
      <c r="E7" s="941"/>
      <c r="F7" s="940"/>
      <c r="G7" s="942"/>
      <c r="H7" s="942"/>
      <c r="I7" s="942"/>
      <c r="J7" s="942"/>
      <c r="K7" s="942"/>
      <c r="L7" s="942"/>
      <c r="M7" s="940"/>
      <c r="N7" s="940"/>
      <c r="O7" s="942"/>
      <c r="P7" s="943"/>
      <c r="Q7" s="943"/>
      <c r="R7" s="944"/>
    </row>
    <row r="8" spans="1:18" ht="28.5" customHeight="1" x14ac:dyDescent="0.35">
      <c r="A8" s="922" t="s">
        <v>181</v>
      </c>
      <c r="B8" s="926" t="s">
        <v>312</v>
      </c>
      <c r="C8" s="945" t="s">
        <v>313</v>
      </c>
      <c r="D8" s="318" t="s">
        <v>102</v>
      </c>
      <c r="E8" s="319"/>
      <c r="F8" s="319">
        <f t="shared" ref="F8:F22" si="0">SUM(G8:R8)</f>
        <v>110770</v>
      </c>
      <c r="G8" s="380">
        <v>95412</v>
      </c>
      <c r="H8" s="380">
        <v>13084</v>
      </c>
      <c r="I8" s="380">
        <v>2274</v>
      </c>
      <c r="J8" s="380"/>
      <c r="K8" s="380"/>
      <c r="L8" s="380"/>
      <c r="M8" s="380"/>
      <c r="N8" s="380"/>
      <c r="O8" s="320"/>
      <c r="P8" s="320"/>
      <c r="Q8" s="320">
        <v>0</v>
      </c>
      <c r="R8" s="322"/>
    </row>
    <row r="9" spans="1:18" ht="28.5" customHeight="1" x14ac:dyDescent="0.35">
      <c r="A9" s="882"/>
      <c r="B9" s="885"/>
      <c r="C9" s="946"/>
      <c r="D9" s="302" t="s">
        <v>231</v>
      </c>
      <c r="E9" s="245">
        <v>0</v>
      </c>
      <c r="F9" s="245">
        <f t="shared" si="0"/>
        <v>118125</v>
      </c>
      <c r="G9" s="381">
        <v>102240</v>
      </c>
      <c r="H9" s="379">
        <v>14274</v>
      </c>
      <c r="I9" s="379">
        <v>1593</v>
      </c>
      <c r="J9" s="379"/>
      <c r="K9" s="379"/>
      <c r="L9" s="379"/>
      <c r="M9" s="379"/>
      <c r="N9" s="379">
        <v>18</v>
      </c>
      <c r="O9" s="246"/>
      <c r="P9" s="246"/>
      <c r="Q9" s="246">
        <v>0</v>
      </c>
      <c r="R9" s="248"/>
    </row>
    <row r="10" spans="1:18" ht="28.5" customHeight="1" x14ac:dyDescent="0.25">
      <c r="A10" s="882"/>
      <c r="B10" s="885"/>
      <c r="C10" s="947"/>
      <c r="D10" s="302" t="s">
        <v>211</v>
      </c>
      <c r="E10" s="245">
        <v>0</v>
      </c>
      <c r="F10" s="245">
        <f>SUM(G10:R10)</f>
        <v>117420</v>
      </c>
      <c r="G10" s="246">
        <v>102032</v>
      </c>
      <c r="H10" s="246">
        <v>14272</v>
      </c>
      <c r="I10" s="246">
        <v>1098</v>
      </c>
      <c r="J10" s="246"/>
      <c r="K10" s="246"/>
      <c r="L10" s="247"/>
      <c r="M10" s="246"/>
      <c r="N10" s="246">
        <v>18</v>
      </c>
      <c r="O10" s="246"/>
      <c r="P10" s="246"/>
      <c r="Q10" s="246">
        <v>0</v>
      </c>
      <c r="R10" s="249"/>
    </row>
    <row r="11" spans="1:18" ht="28.5" customHeight="1" thickBot="1" x14ac:dyDescent="0.3">
      <c r="A11" s="883"/>
      <c r="B11" s="886"/>
      <c r="C11" s="948"/>
      <c r="D11" s="255" t="s">
        <v>311</v>
      </c>
      <c r="E11" s="553"/>
      <c r="F11" s="323">
        <f>(F10/F9)</f>
        <v>0.99403174603174604</v>
      </c>
      <c r="G11" s="323">
        <f t="shared" ref="G11:N11" si="1">(G10/G9)</f>
        <v>0.99796557120500784</v>
      </c>
      <c r="H11" s="323">
        <f t="shared" si="1"/>
        <v>0.99985988510578672</v>
      </c>
      <c r="I11" s="323">
        <f t="shared" si="1"/>
        <v>0.68926553672316382</v>
      </c>
      <c r="J11" s="323"/>
      <c r="K11" s="323"/>
      <c r="L11" s="323"/>
      <c r="M11" s="323"/>
      <c r="N11" s="323">
        <f t="shared" si="1"/>
        <v>1</v>
      </c>
      <c r="O11" s="316"/>
      <c r="P11" s="316"/>
      <c r="Q11" s="316"/>
      <c r="R11" s="324"/>
    </row>
    <row r="12" spans="1:18" ht="28.5" customHeight="1" x14ac:dyDescent="0.35">
      <c r="A12" s="922" t="s">
        <v>181</v>
      </c>
      <c r="B12" s="926" t="s">
        <v>314</v>
      </c>
      <c r="C12" s="949" t="s">
        <v>315</v>
      </c>
      <c r="D12" s="318" t="s">
        <v>102</v>
      </c>
      <c r="E12" s="319"/>
      <c r="F12" s="319">
        <f>SUM(G12:R12)</f>
        <v>13127</v>
      </c>
      <c r="G12" s="379">
        <v>3743</v>
      </c>
      <c r="H12" s="379">
        <v>486</v>
      </c>
      <c r="I12" s="379">
        <v>8263</v>
      </c>
      <c r="J12" s="379"/>
      <c r="K12" s="379"/>
      <c r="L12" s="379"/>
      <c r="M12" s="379"/>
      <c r="N12" s="379">
        <v>635</v>
      </c>
      <c r="O12" s="320"/>
      <c r="P12" s="321"/>
      <c r="Q12" s="321">
        <v>0</v>
      </c>
      <c r="R12" s="322"/>
    </row>
    <row r="13" spans="1:18" ht="28.5" customHeight="1" x14ac:dyDescent="0.35">
      <c r="A13" s="882"/>
      <c r="B13" s="885"/>
      <c r="C13" s="950"/>
      <c r="D13" s="302" t="s">
        <v>231</v>
      </c>
      <c r="E13" s="245">
        <v>1</v>
      </c>
      <c r="F13" s="245">
        <f>SUM(G13:R13)</f>
        <v>16825</v>
      </c>
      <c r="G13" s="379">
        <v>5953</v>
      </c>
      <c r="H13" s="379">
        <v>750</v>
      </c>
      <c r="I13" s="379">
        <v>9649</v>
      </c>
      <c r="J13" s="379"/>
      <c r="K13" s="379"/>
      <c r="L13" s="379"/>
      <c r="M13" s="379"/>
      <c r="N13" s="379">
        <v>473</v>
      </c>
      <c r="O13" s="246"/>
      <c r="P13" s="246"/>
      <c r="Q13" s="246">
        <v>0</v>
      </c>
      <c r="R13" s="248"/>
    </row>
    <row r="14" spans="1:18" ht="28.5" customHeight="1" x14ac:dyDescent="0.25">
      <c r="A14" s="882"/>
      <c r="B14" s="885"/>
      <c r="C14" s="951"/>
      <c r="D14" s="302" t="s">
        <v>211</v>
      </c>
      <c r="E14" s="245">
        <v>0</v>
      </c>
      <c r="F14" s="245">
        <f t="shared" si="0"/>
        <v>16813</v>
      </c>
      <c r="G14" s="246">
        <v>5938</v>
      </c>
      <c r="H14" s="246">
        <v>753</v>
      </c>
      <c r="I14" s="246">
        <v>9649</v>
      </c>
      <c r="J14" s="246"/>
      <c r="K14" s="246"/>
      <c r="L14" s="246"/>
      <c r="M14" s="246"/>
      <c r="N14" s="246">
        <v>473</v>
      </c>
      <c r="O14" s="246"/>
      <c r="P14" s="246"/>
      <c r="Q14" s="246">
        <v>0</v>
      </c>
      <c r="R14" s="248"/>
    </row>
    <row r="15" spans="1:18" ht="28.5" customHeight="1" thickBot="1" x14ac:dyDescent="0.3">
      <c r="A15" s="883"/>
      <c r="B15" s="886"/>
      <c r="C15" s="952"/>
      <c r="D15" s="255" t="s">
        <v>311</v>
      </c>
      <c r="E15" s="553">
        <f>(E14/E13)</f>
        <v>0</v>
      </c>
      <c r="F15" s="323">
        <f>(F14/F13)</f>
        <v>0.9992867756315007</v>
      </c>
      <c r="G15" s="323">
        <f t="shared" ref="G15:N15" si="2">(G14/G13)</f>
        <v>0.99748026205274654</v>
      </c>
      <c r="H15" s="323">
        <f t="shared" si="2"/>
        <v>1.004</v>
      </c>
      <c r="I15" s="323">
        <f t="shared" si="2"/>
        <v>1</v>
      </c>
      <c r="J15" s="323"/>
      <c r="K15" s="323"/>
      <c r="L15" s="323"/>
      <c r="M15" s="323"/>
      <c r="N15" s="323">
        <f t="shared" si="2"/>
        <v>1</v>
      </c>
      <c r="O15" s="316"/>
      <c r="P15" s="316"/>
      <c r="Q15" s="316"/>
      <c r="R15" s="317"/>
    </row>
    <row r="16" spans="1:18" ht="28.5" customHeight="1" x14ac:dyDescent="0.35">
      <c r="A16" s="922" t="s">
        <v>181</v>
      </c>
      <c r="B16" s="926" t="s">
        <v>366</v>
      </c>
      <c r="C16" s="949" t="s">
        <v>354</v>
      </c>
      <c r="D16" s="318" t="s">
        <v>102</v>
      </c>
      <c r="E16" s="319">
        <v>800</v>
      </c>
      <c r="F16" s="319">
        <f t="shared" si="0"/>
        <v>25301</v>
      </c>
      <c r="G16" s="379">
        <v>7527</v>
      </c>
      <c r="H16" s="379">
        <v>978</v>
      </c>
      <c r="I16" s="379">
        <v>16796</v>
      </c>
      <c r="J16" s="325"/>
      <c r="K16" s="325"/>
      <c r="L16" s="325"/>
      <c r="M16" s="325"/>
      <c r="N16" s="325"/>
      <c r="O16" s="325">
        <v>0</v>
      </c>
      <c r="P16" s="325"/>
      <c r="Q16" s="325">
        <v>0</v>
      </c>
      <c r="R16" s="322"/>
    </row>
    <row r="17" spans="1:18" ht="28.5" customHeight="1" x14ac:dyDescent="0.35">
      <c r="A17" s="882"/>
      <c r="B17" s="885"/>
      <c r="C17" s="950"/>
      <c r="D17" s="302" t="s">
        <v>231</v>
      </c>
      <c r="E17" s="245">
        <v>1376</v>
      </c>
      <c r="F17" s="245">
        <f t="shared" si="0"/>
        <v>26442</v>
      </c>
      <c r="G17" s="379">
        <v>7632</v>
      </c>
      <c r="H17" s="379">
        <v>1026</v>
      </c>
      <c r="I17" s="379">
        <v>17784</v>
      </c>
      <c r="J17" s="250"/>
      <c r="K17" s="250"/>
      <c r="L17" s="250"/>
      <c r="M17" s="250"/>
      <c r="N17" s="250"/>
      <c r="O17" s="250">
        <v>0</v>
      </c>
      <c r="P17" s="250"/>
      <c r="Q17" s="250">
        <v>0</v>
      </c>
      <c r="R17" s="248"/>
    </row>
    <row r="18" spans="1:18" ht="28.5" customHeight="1" x14ac:dyDescent="0.25">
      <c r="A18" s="882"/>
      <c r="B18" s="885"/>
      <c r="C18" s="953"/>
      <c r="D18" s="302" t="s">
        <v>211</v>
      </c>
      <c r="E18" s="245">
        <v>1376</v>
      </c>
      <c r="F18" s="245">
        <f t="shared" si="0"/>
        <v>26440</v>
      </c>
      <c r="G18" s="250">
        <v>7632</v>
      </c>
      <c r="H18" s="250">
        <v>1025</v>
      </c>
      <c r="I18" s="250">
        <v>17783</v>
      </c>
      <c r="J18" s="250"/>
      <c r="K18" s="250"/>
      <c r="L18" s="250"/>
      <c r="M18" s="250"/>
      <c r="N18" s="250">
        <v>0</v>
      </c>
      <c r="O18" s="250">
        <v>0</v>
      </c>
      <c r="P18" s="250"/>
      <c r="Q18" s="250">
        <v>0</v>
      </c>
      <c r="R18" s="248"/>
    </row>
    <row r="19" spans="1:18" ht="28.5" customHeight="1" thickBot="1" x14ac:dyDescent="0.3">
      <c r="A19" s="883"/>
      <c r="B19" s="886"/>
      <c r="C19" s="952"/>
      <c r="D19" s="255" t="s">
        <v>311</v>
      </c>
      <c r="E19" s="323">
        <f>(E18/E17)</f>
        <v>1</v>
      </c>
      <c r="F19" s="323">
        <f t="shared" ref="F19:I19" si="3">(F18/F17)</f>
        <v>0.99992436275622121</v>
      </c>
      <c r="G19" s="323">
        <f t="shared" si="3"/>
        <v>1</v>
      </c>
      <c r="H19" s="323">
        <f t="shared" si="3"/>
        <v>0.99902534113060426</v>
      </c>
      <c r="I19" s="323">
        <f t="shared" si="3"/>
        <v>0.99994376968061183</v>
      </c>
      <c r="J19" s="323"/>
      <c r="K19" s="323"/>
      <c r="L19" s="323"/>
      <c r="M19" s="323"/>
      <c r="N19" s="323"/>
      <c r="O19" s="326"/>
      <c r="P19" s="326"/>
      <c r="Q19" s="326"/>
      <c r="R19" s="317"/>
    </row>
    <row r="20" spans="1:18" ht="28.5" customHeight="1" x14ac:dyDescent="0.35">
      <c r="A20" s="922" t="s">
        <v>181</v>
      </c>
      <c r="B20" s="923" t="s">
        <v>355</v>
      </c>
      <c r="C20" s="936" t="s">
        <v>356</v>
      </c>
      <c r="D20" s="557" t="s">
        <v>102</v>
      </c>
      <c r="E20" s="319"/>
      <c r="F20" s="319">
        <f t="shared" si="0"/>
        <v>4078</v>
      </c>
      <c r="G20" s="380">
        <v>3609</v>
      </c>
      <c r="H20" s="380">
        <v>469</v>
      </c>
      <c r="I20" s="325">
        <v>0</v>
      </c>
      <c r="J20" s="325"/>
      <c r="K20" s="325"/>
      <c r="L20" s="325"/>
      <c r="M20" s="325"/>
      <c r="N20" s="325"/>
      <c r="O20" s="325"/>
      <c r="P20" s="325"/>
      <c r="Q20" s="325"/>
      <c r="R20" s="322"/>
    </row>
    <row r="21" spans="1:18" ht="28.5" customHeight="1" x14ac:dyDescent="0.35">
      <c r="A21" s="882"/>
      <c r="B21" s="885"/>
      <c r="C21" s="937"/>
      <c r="D21" s="559" t="s">
        <v>231</v>
      </c>
      <c r="E21" s="245"/>
      <c r="F21" s="245">
        <f t="shared" si="0"/>
        <v>2698</v>
      </c>
      <c r="G21" s="379">
        <v>1731</v>
      </c>
      <c r="H21" s="379">
        <v>205</v>
      </c>
      <c r="I21" s="250">
        <v>762</v>
      </c>
      <c r="J21" s="250"/>
      <c r="K21" s="250"/>
      <c r="L21" s="250"/>
      <c r="M21" s="250"/>
      <c r="N21" s="250"/>
      <c r="O21" s="250"/>
      <c r="P21" s="250"/>
      <c r="Q21" s="250"/>
      <c r="R21" s="248"/>
    </row>
    <row r="22" spans="1:18" ht="28.5" customHeight="1" x14ac:dyDescent="0.25">
      <c r="A22" s="882"/>
      <c r="B22" s="885"/>
      <c r="C22" s="937"/>
      <c r="D22" s="559" t="s">
        <v>211</v>
      </c>
      <c r="E22" s="245"/>
      <c r="F22" s="245">
        <f t="shared" si="0"/>
        <v>2697</v>
      </c>
      <c r="G22" s="250">
        <v>1731</v>
      </c>
      <c r="H22" s="250">
        <v>204</v>
      </c>
      <c r="I22" s="250">
        <v>762</v>
      </c>
      <c r="J22" s="250"/>
      <c r="K22" s="250"/>
      <c r="L22" s="250"/>
      <c r="M22" s="250"/>
      <c r="N22" s="250"/>
      <c r="O22" s="250"/>
      <c r="P22" s="250"/>
      <c r="Q22" s="250"/>
      <c r="R22" s="248"/>
    </row>
    <row r="23" spans="1:18" ht="28.5" customHeight="1" thickBot="1" x14ac:dyDescent="0.3">
      <c r="A23" s="883"/>
      <c r="B23" s="886"/>
      <c r="C23" s="938"/>
      <c r="D23" s="560" t="s">
        <v>311</v>
      </c>
      <c r="E23" s="256"/>
      <c r="F23" s="323">
        <f>(F22/F21)</f>
        <v>0.99962935507783546</v>
      </c>
      <c r="G23" s="323">
        <f t="shared" ref="G23:I23" si="4">(G22/G21)</f>
        <v>1</v>
      </c>
      <c r="H23" s="323">
        <f t="shared" si="4"/>
        <v>0.99512195121951219</v>
      </c>
      <c r="I23" s="323">
        <f t="shared" si="4"/>
        <v>1</v>
      </c>
      <c r="J23" s="326"/>
      <c r="K23" s="326"/>
      <c r="L23" s="326"/>
      <c r="M23" s="326"/>
      <c r="N23" s="326"/>
      <c r="O23" s="326"/>
      <c r="P23" s="326"/>
      <c r="Q23" s="326"/>
      <c r="R23" s="317"/>
    </row>
    <row r="24" spans="1:18" ht="28.5" customHeight="1" thickBot="1" x14ac:dyDescent="0.3">
      <c r="A24" s="922" t="s">
        <v>181</v>
      </c>
      <c r="B24" s="929">
        <v>104035</v>
      </c>
      <c r="C24" s="932" t="s">
        <v>412</v>
      </c>
      <c r="D24" s="557" t="s">
        <v>102</v>
      </c>
      <c r="E24" s="319">
        <v>300</v>
      </c>
      <c r="F24" s="680">
        <f>(G24+H24+I24+N24)</f>
        <v>2540</v>
      </c>
      <c r="G24" s="558"/>
      <c r="H24" s="558"/>
      <c r="I24" s="325">
        <v>2540</v>
      </c>
      <c r="J24" s="325"/>
      <c r="K24" s="325"/>
      <c r="L24" s="325"/>
      <c r="M24" s="325"/>
      <c r="N24" s="325"/>
      <c r="O24" s="325"/>
      <c r="P24" s="325"/>
      <c r="Q24" s="325"/>
      <c r="R24" s="322"/>
    </row>
    <row r="25" spans="1:18" ht="28.5" customHeight="1" thickBot="1" x14ac:dyDescent="0.3">
      <c r="A25" s="882"/>
      <c r="B25" s="930"/>
      <c r="C25" s="933"/>
      <c r="D25" s="559" t="s">
        <v>231</v>
      </c>
      <c r="E25" s="245">
        <v>224</v>
      </c>
      <c r="F25" s="680">
        <f t="shared" ref="F25:F26" si="5">(G25+H25+I25+N25)</f>
        <v>1252</v>
      </c>
      <c r="G25" s="556"/>
      <c r="H25" s="556"/>
      <c r="I25" s="250">
        <v>1252</v>
      </c>
      <c r="J25" s="250"/>
      <c r="K25" s="250"/>
      <c r="L25" s="250"/>
      <c r="M25" s="250"/>
      <c r="N25" s="250"/>
      <c r="O25" s="250"/>
      <c r="P25" s="250"/>
      <c r="Q25" s="250"/>
      <c r="R25" s="248"/>
    </row>
    <row r="26" spans="1:18" ht="28.5" customHeight="1" x14ac:dyDescent="0.25">
      <c r="A26" s="882"/>
      <c r="B26" s="930"/>
      <c r="C26" s="933"/>
      <c r="D26" s="559" t="s">
        <v>211</v>
      </c>
      <c r="E26" s="245">
        <v>164</v>
      </c>
      <c r="F26" s="680">
        <f t="shared" si="5"/>
        <v>968</v>
      </c>
      <c r="G26" s="556"/>
      <c r="H26" s="556"/>
      <c r="I26" s="250">
        <v>968</v>
      </c>
      <c r="J26" s="250"/>
      <c r="K26" s="250"/>
      <c r="L26" s="250"/>
      <c r="M26" s="250"/>
      <c r="N26" s="250"/>
      <c r="O26" s="250"/>
      <c r="P26" s="250"/>
      <c r="Q26" s="250"/>
      <c r="R26" s="248"/>
    </row>
    <row r="27" spans="1:18" ht="28.5" customHeight="1" thickBot="1" x14ac:dyDescent="0.3">
      <c r="A27" s="883"/>
      <c r="B27" s="931"/>
      <c r="C27" s="934"/>
      <c r="D27" s="560" t="s">
        <v>311</v>
      </c>
      <c r="E27" s="553">
        <f>(E26/E25)</f>
        <v>0.7321428571428571</v>
      </c>
      <c r="F27" s="323">
        <f>(F26/F25)</f>
        <v>0.77316293929712465</v>
      </c>
      <c r="G27" s="323"/>
      <c r="H27" s="323"/>
      <c r="I27" s="568">
        <f>(I26/I25)</f>
        <v>0.77316293929712465</v>
      </c>
      <c r="J27" s="326"/>
      <c r="K27" s="326"/>
      <c r="L27" s="326"/>
      <c r="M27" s="326"/>
      <c r="N27" s="326"/>
      <c r="O27" s="326"/>
      <c r="P27" s="326"/>
      <c r="Q27" s="326"/>
      <c r="R27" s="317"/>
    </row>
    <row r="28" spans="1:18" ht="28.5" customHeight="1" x14ac:dyDescent="0.25">
      <c r="A28" s="922" t="s">
        <v>181</v>
      </c>
      <c r="B28" s="929">
        <v>104031</v>
      </c>
      <c r="C28" s="932" t="s">
        <v>411</v>
      </c>
      <c r="D28" s="564" t="s">
        <v>102</v>
      </c>
      <c r="E28" s="335"/>
      <c r="F28" s="563">
        <f>(G28+H28+I28+N28)</f>
        <v>14721</v>
      </c>
      <c r="G28" s="566">
        <v>11327</v>
      </c>
      <c r="H28" s="566">
        <v>1473</v>
      </c>
      <c r="I28" s="567">
        <v>1857</v>
      </c>
      <c r="J28" s="567"/>
      <c r="K28" s="567"/>
      <c r="L28" s="567"/>
      <c r="M28" s="567"/>
      <c r="N28" s="567">
        <v>64</v>
      </c>
      <c r="O28" s="554"/>
      <c r="P28" s="554"/>
      <c r="Q28" s="554"/>
      <c r="R28" s="555"/>
    </row>
    <row r="29" spans="1:18" ht="28.5" customHeight="1" x14ac:dyDescent="0.25">
      <c r="A29" s="882"/>
      <c r="B29" s="930"/>
      <c r="C29" s="933"/>
      <c r="D29" s="559" t="s">
        <v>231</v>
      </c>
      <c r="E29" s="245"/>
      <c r="F29" s="561">
        <f>(G29+H29+I29+N29)</f>
        <v>13637</v>
      </c>
      <c r="G29" s="247">
        <v>11222</v>
      </c>
      <c r="H29" s="247">
        <v>1547</v>
      </c>
      <c r="I29" s="562">
        <v>832</v>
      </c>
      <c r="J29" s="562"/>
      <c r="K29" s="562"/>
      <c r="L29" s="562"/>
      <c r="M29" s="562"/>
      <c r="N29" s="562">
        <v>36</v>
      </c>
      <c r="O29" s="250"/>
      <c r="P29" s="250"/>
      <c r="Q29" s="250"/>
      <c r="R29" s="248"/>
    </row>
    <row r="30" spans="1:18" ht="28.5" customHeight="1" x14ac:dyDescent="0.25">
      <c r="A30" s="882"/>
      <c r="B30" s="930"/>
      <c r="C30" s="933"/>
      <c r="D30" s="559" t="s">
        <v>211</v>
      </c>
      <c r="E30" s="245"/>
      <c r="F30" s="565">
        <f>(G30+H30+I30+N30)</f>
        <v>13624</v>
      </c>
      <c r="G30" s="247">
        <v>11211</v>
      </c>
      <c r="H30" s="247">
        <v>1547</v>
      </c>
      <c r="I30" s="562">
        <v>832</v>
      </c>
      <c r="J30" s="562"/>
      <c r="K30" s="562"/>
      <c r="L30" s="562"/>
      <c r="M30" s="562"/>
      <c r="N30" s="562">
        <v>34</v>
      </c>
      <c r="O30" s="250"/>
      <c r="P30" s="250"/>
      <c r="Q30" s="250"/>
      <c r="R30" s="248"/>
    </row>
    <row r="31" spans="1:18" ht="28.5" customHeight="1" thickBot="1" x14ac:dyDescent="0.3">
      <c r="A31" s="883"/>
      <c r="B31" s="931"/>
      <c r="C31" s="934"/>
      <c r="D31" s="560" t="s">
        <v>311</v>
      </c>
      <c r="E31" s="330"/>
      <c r="F31" s="604">
        <f>(F30/F29)</f>
        <v>0.99904671115347954</v>
      </c>
      <c r="G31" s="604">
        <f>(G30/G29)</f>
        <v>0.99901978256995183</v>
      </c>
      <c r="H31" s="604">
        <f>(H30/H29)</f>
        <v>1</v>
      </c>
      <c r="I31" s="604">
        <f>(I30/I29)</f>
        <v>1</v>
      </c>
      <c r="J31" s="604"/>
      <c r="K31" s="604"/>
      <c r="L31" s="604"/>
      <c r="M31" s="604"/>
      <c r="N31" s="604">
        <f>(N30/N29)</f>
        <v>0.94444444444444442</v>
      </c>
      <c r="O31" s="603"/>
      <c r="P31" s="603"/>
      <c r="Q31" s="603"/>
      <c r="R31" s="332"/>
    </row>
    <row r="32" spans="1:18" ht="28.5" customHeight="1" x14ac:dyDescent="0.25">
      <c r="A32" s="922" t="s">
        <v>181</v>
      </c>
      <c r="B32" s="917">
        <v>74040</v>
      </c>
      <c r="C32" s="932" t="s">
        <v>418</v>
      </c>
      <c r="D32" s="607" t="s">
        <v>102</v>
      </c>
      <c r="E32" s="610"/>
      <c r="F32" s="558"/>
      <c r="G32" s="558"/>
      <c r="H32" s="558"/>
      <c r="I32" s="558"/>
      <c r="J32" s="558"/>
      <c r="K32" s="558"/>
      <c r="L32" s="558"/>
      <c r="M32" s="558"/>
      <c r="N32" s="558"/>
      <c r="O32" s="325"/>
      <c r="P32" s="325"/>
      <c r="Q32" s="325"/>
      <c r="R32" s="322"/>
    </row>
    <row r="33" spans="1:18" ht="28.5" customHeight="1" x14ac:dyDescent="0.25">
      <c r="A33" s="882"/>
      <c r="B33" s="918"/>
      <c r="C33" s="933"/>
      <c r="D33" s="608" t="s">
        <v>231</v>
      </c>
      <c r="E33" s="611"/>
      <c r="F33" s="605"/>
      <c r="G33" s="556"/>
      <c r="H33" s="556"/>
      <c r="I33" s="606"/>
      <c r="J33" s="556"/>
      <c r="K33" s="556"/>
      <c r="L33" s="556"/>
      <c r="M33" s="556"/>
      <c r="N33" s="556"/>
      <c r="O33" s="250"/>
      <c r="P33" s="250"/>
      <c r="Q33" s="250"/>
      <c r="R33" s="248"/>
    </row>
    <row r="34" spans="1:18" ht="28.5" customHeight="1" x14ac:dyDescent="0.25">
      <c r="A34" s="882"/>
      <c r="B34" s="918"/>
      <c r="C34" s="933"/>
      <c r="D34" s="608" t="s">
        <v>211</v>
      </c>
      <c r="E34" s="611"/>
      <c r="F34" s="605"/>
      <c r="G34" s="556"/>
      <c r="H34" s="556"/>
      <c r="I34" s="606"/>
      <c r="J34" s="556"/>
      <c r="K34" s="556"/>
      <c r="L34" s="556"/>
      <c r="M34" s="556"/>
      <c r="N34" s="556"/>
      <c r="O34" s="250"/>
      <c r="P34" s="250"/>
      <c r="Q34" s="250"/>
      <c r="R34" s="248"/>
    </row>
    <row r="35" spans="1:18" ht="28.5" customHeight="1" thickBot="1" x14ac:dyDescent="0.3">
      <c r="A35" s="883"/>
      <c r="B35" s="935"/>
      <c r="C35" s="934"/>
      <c r="D35" s="609" t="s">
        <v>311</v>
      </c>
      <c r="E35" s="612"/>
      <c r="F35" s="323"/>
      <c r="G35" s="323"/>
      <c r="H35" s="323"/>
      <c r="I35" s="323"/>
      <c r="J35" s="323"/>
      <c r="K35" s="323"/>
      <c r="L35" s="323"/>
      <c r="M35" s="323"/>
      <c r="N35" s="323"/>
      <c r="O35" s="326"/>
      <c r="P35" s="326"/>
      <c r="Q35" s="326"/>
      <c r="R35" s="317"/>
    </row>
    <row r="36" spans="1:18" ht="28.5" customHeight="1" x14ac:dyDescent="0.25">
      <c r="A36" s="922" t="s">
        <v>181</v>
      </c>
      <c r="B36" s="926" t="s">
        <v>135</v>
      </c>
      <c r="C36" s="917" t="s">
        <v>185</v>
      </c>
      <c r="D36" s="296" t="s">
        <v>102</v>
      </c>
      <c r="E36" s="335">
        <v>169437</v>
      </c>
      <c r="F36" s="335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5"/>
    </row>
    <row r="37" spans="1:18" ht="28.5" customHeight="1" x14ac:dyDescent="0.25">
      <c r="A37" s="924"/>
      <c r="B37" s="927"/>
      <c r="C37" s="918"/>
      <c r="D37" s="302" t="s">
        <v>231</v>
      </c>
      <c r="E37" s="245">
        <v>177378</v>
      </c>
      <c r="F37" s="245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48"/>
    </row>
    <row r="38" spans="1:18" ht="28.5" customHeight="1" x14ac:dyDescent="0.25">
      <c r="A38" s="924"/>
      <c r="B38" s="927"/>
      <c r="C38" s="918"/>
      <c r="D38" s="302" t="s">
        <v>211</v>
      </c>
      <c r="E38" s="245">
        <v>177003</v>
      </c>
      <c r="F38" s="245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48"/>
    </row>
    <row r="39" spans="1:18" ht="28.5" customHeight="1" thickBot="1" x14ac:dyDescent="0.3">
      <c r="A39" s="925"/>
      <c r="B39" s="928"/>
      <c r="C39" s="919"/>
      <c r="D39" s="255" t="s">
        <v>311</v>
      </c>
      <c r="E39" s="323">
        <f>(E38/E37)</f>
        <v>0.99788587085207858</v>
      </c>
      <c r="F39" s="25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17"/>
    </row>
    <row r="40" spans="1:18" ht="28.5" customHeight="1" x14ac:dyDescent="0.25">
      <c r="A40" s="870" t="s">
        <v>163</v>
      </c>
      <c r="B40" s="920"/>
      <c r="C40" s="921"/>
      <c r="D40" s="296" t="s">
        <v>102</v>
      </c>
      <c r="E40" s="327">
        <f>(E8+E16+E36+E24)</f>
        <v>170537</v>
      </c>
      <c r="F40" s="327">
        <f>(F8+F12+F16+F20+F28+F24)</f>
        <v>170537</v>
      </c>
      <c r="G40" s="327">
        <f>(G8+G12+G16+G20+G28)</f>
        <v>121618</v>
      </c>
      <c r="H40" s="327">
        <f>(H8+H12+H16+H20+H28)</f>
        <v>16490</v>
      </c>
      <c r="I40" s="327">
        <f>(I8+I12+I16+I20+I28)</f>
        <v>29190</v>
      </c>
      <c r="J40" s="327">
        <f t="shared" ref="J40:N40" si="6">(J8+J12+J16+J20+J28)</f>
        <v>0</v>
      </c>
      <c r="K40" s="327">
        <f t="shared" si="6"/>
        <v>0</v>
      </c>
      <c r="L40" s="327">
        <f t="shared" si="6"/>
        <v>0</v>
      </c>
      <c r="M40" s="327">
        <f t="shared" si="6"/>
        <v>0</v>
      </c>
      <c r="N40" s="327">
        <f t="shared" si="6"/>
        <v>699</v>
      </c>
      <c r="O40" s="327">
        <v>0</v>
      </c>
      <c r="P40" s="327"/>
      <c r="Q40" s="327">
        <v>0</v>
      </c>
      <c r="R40" s="328"/>
    </row>
    <row r="41" spans="1:18" ht="28.5" customHeight="1" x14ac:dyDescent="0.25">
      <c r="A41" s="910"/>
      <c r="B41" s="755"/>
      <c r="C41" s="909"/>
      <c r="D41" s="302" t="s">
        <v>231</v>
      </c>
      <c r="E41" s="251">
        <f>(E9+E17+E37+E13+E25)</f>
        <v>178979</v>
      </c>
      <c r="F41" s="327">
        <f>(F9+F13+F17+F21+F29+F25)</f>
        <v>178979</v>
      </c>
      <c r="G41" s="327">
        <f>(G9+G13+G17+G21+G29)</f>
        <v>128778</v>
      </c>
      <c r="H41" s="327">
        <f>(H9+H13+H17+H21+H29)</f>
        <v>17802</v>
      </c>
      <c r="I41" s="327">
        <f>(I9+I13+I17+I21+I29+I25+I33)</f>
        <v>31872</v>
      </c>
      <c r="J41" s="251"/>
      <c r="K41" s="251">
        <v>0</v>
      </c>
      <c r="L41" s="251">
        <v>0</v>
      </c>
      <c r="M41" s="251">
        <v>0</v>
      </c>
      <c r="N41" s="251">
        <f>(N9+N13+N17+N29)</f>
        <v>527</v>
      </c>
      <c r="O41" s="251">
        <v>0</v>
      </c>
      <c r="P41" s="251"/>
      <c r="Q41" s="251">
        <v>0</v>
      </c>
      <c r="R41" s="252"/>
    </row>
    <row r="42" spans="1:18" ht="28.5" customHeight="1" x14ac:dyDescent="0.25">
      <c r="A42" s="910"/>
      <c r="B42" s="755"/>
      <c r="C42" s="909"/>
      <c r="D42" s="302" t="s">
        <v>211</v>
      </c>
      <c r="E42" s="251">
        <f>(E10+E18+E38+E14+E26)</f>
        <v>178543</v>
      </c>
      <c r="F42" s="327">
        <f>(F10+F14+F18+F22+F30+F26+F34)</f>
        <v>177962</v>
      </c>
      <c r="G42" s="327">
        <f>(G10+G14+G18+G22+G30)</f>
        <v>128544</v>
      </c>
      <c r="H42" s="327">
        <f>(H10+H14+H18+H22+H30)</f>
        <v>17801</v>
      </c>
      <c r="I42" s="327">
        <f>(I10+I14+I18+I22+I30+I26+I34)</f>
        <v>31092</v>
      </c>
      <c r="J42" s="251">
        <f>J10</f>
        <v>0</v>
      </c>
      <c r="K42" s="251">
        <v>0</v>
      </c>
      <c r="L42" s="251">
        <v>0</v>
      </c>
      <c r="M42" s="251">
        <v>0</v>
      </c>
      <c r="N42" s="251">
        <f>N10+N14+N18+N30</f>
        <v>525</v>
      </c>
      <c r="O42" s="251">
        <v>0</v>
      </c>
      <c r="P42" s="251"/>
      <c r="Q42" s="251">
        <v>0</v>
      </c>
      <c r="R42" s="252"/>
    </row>
    <row r="43" spans="1:18" ht="28.5" customHeight="1" thickBot="1" x14ac:dyDescent="0.3">
      <c r="A43" s="911"/>
      <c r="B43" s="912"/>
      <c r="C43" s="913"/>
      <c r="D43" s="255" t="s">
        <v>311</v>
      </c>
      <c r="E43" s="313">
        <f>(E42/E41)</f>
        <v>0.99756396001765568</v>
      </c>
      <c r="F43" s="313">
        <f t="shared" ref="F43:N43" si="7">(F42/F41)</f>
        <v>0.99431776912375192</v>
      </c>
      <c r="G43" s="313">
        <f t="shared" si="7"/>
        <v>0.99818291944276194</v>
      </c>
      <c r="H43" s="313">
        <f t="shared" si="7"/>
        <v>0.99994382653634428</v>
      </c>
      <c r="I43" s="313">
        <f t="shared" si="7"/>
        <v>0.97552710843373491</v>
      </c>
      <c r="J43" s="313"/>
      <c r="K43" s="313"/>
      <c r="L43" s="313"/>
      <c r="M43" s="313"/>
      <c r="N43" s="313">
        <f t="shared" si="7"/>
        <v>0.99620493358633777</v>
      </c>
      <c r="O43" s="314"/>
      <c r="P43" s="314"/>
      <c r="Q43" s="314"/>
      <c r="R43" s="315"/>
    </row>
    <row r="44" spans="1:18" ht="28.5" customHeight="1" x14ac:dyDescent="0.25">
      <c r="G44" s="238"/>
      <c r="H44" s="238"/>
      <c r="I44" s="238"/>
      <c r="J44" s="238"/>
      <c r="K44" s="238"/>
      <c r="L44" s="238"/>
      <c r="M44" s="238"/>
      <c r="N44" s="238"/>
      <c r="O44" s="258"/>
      <c r="P44" s="238"/>
      <c r="Q44" s="238"/>
    </row>
    <row r="45" spans="1:18" ht="28.5" customHeight="1" x14ac:dyDescent="0.25">
      <c r="G45" s="238"/>
      <c r="H45" s="238"/>
      <c r="I45" s="238"/>
      <c r="J45" s="238"/>
      <c r="K45" s="238"/>
      <c r="L45" s="238"/>
      <c r="M45" s="238"/>
      <c r="N45" s="238"/>
      <c r="O45" s="258"/>
      <c r="P45" s="238"/>
      <c r="Q45" s="238"/>
    </row>
    <row r="46" spans="1:18" ht="28.5" customHeight="1" x14ac:dyDescent="0.25">
      <c r="G46" s="238"/>
      <c r="H46" s="238"/>
      <c r="I46" s="238"/>
      <c r="J46" s="238"/>
      <c r="K46" s="238"/>
      <c r="L46" s="238"/>
      <c r="M46" s="238"/>
      <c r="N46" s="238"/>
      <c r="O46" s="258"/>
      <c r="P46" s="238"/>
      <c r="Q46" s="238"/>
    </row>
    <row r="47" spans="1:18" ht="28.5" customHeight="1" x14ac:dyDescent="0.25">
      <c r="G47" s="238"/>
      <c r="H47" s="238"/>
      <c r="I47" s="238"/>
      <c r="J47" s="238"/>
      <c r="K47" s="238"/>
      <c r="L47" s="238"/>
      <c r="M47" s="238"/>
      <c r="N47" s="238"/>
      <c r="O47" s="258"/>
      <c r="P47" s="238"/>
      <c r="Q47" s="238"/>
    </row>
    <row r="48" spans="1:18" ht="28.5" customHeight="1" x14ac:dyDescent="0.25">
      <c r="G48" s="238"/>
      <c r="H48" s="238"/>
      <c r="I48" s="238"/>
      <c r="J48" s="238"/>
      <c r="K48" s="238"/>
      <c r="L48" s="238"/>
      <c r="M48" s="238"/>
      <c r="N48" s="238"/>
      <c r="O48" s="258"/>
      <c r="P48" s="238"/>
      <c r="Q48" s="238"/>
    </row>
    <row r="49" spans="7:17" ht="28.5" customHeight="1" x14ac:dyDescent="0.25">
      <c r="G49" s="238"/>
      <c r="H49" s="238"/>
      <c r="I49" s="238"/>
      <c r="J49" s="238"/>
      <c r="K49" s="238"/>
      <c r="L49" s="238"/>
      <c r="M49" s="238"/>
      <c r="N49" s="238"/>
      <c r="O49" s="258"/>
      <c r="P49" s="238"/>
      <c r="Q49" s="238"/>
    </row>
    <row r="50" spans="7:17" ht="28.5" customHeight="1" x14ac:dyDescent="0.25">
      <c r="G50" s="238"/>
      <c r="H50" s="238"/>
      <c r="I50" s="238"/>
      <c r="J50" s="238"/>
      <c r="K50" s="238"/>
      <c r="L50" s="238"/>
      <c r="M50" s="238"/>
      <c r="N50" s="238"/>
      <c r="O50" s="258"/>
      <c r="P50" s="238"/>
      <c r="Q50" s="238"/>
    </row>
    <row r="51" spans="7:17" ht="28.5" customHeight="1" x14ac:dyDescent="0.25">
      <c r="G51" s="238"/>
      <c r="H51" s="238"/>
      <c r="I51" s="238"/>
      <c r="J51" s="238"/>
      <c r="K51" s="238"/>
      <c r="L51" s="238"/>
      <c r="M51" s="238"/>
      <c r="N51" s="238"/>
      <c r="O51" s="258"/>
      <c r="P51" s="238"/>
      <c r="Q51" s="238"/>
    </row>
    <row r="52" spans="7:17" ht="28.5" customHeight="1" x14ac:dyDescent="0.25">
      <c r="G52" s="238"/>
      <c r="H52" s="238"/>
      <c r="I52" s="238"/>
      <c r="J52" s="238"/>
      <c r="K52" s="238"/>
      <c r="L52" s="238"/>
      <c r="M52" s="238"/>
      <c r="N52" s="238"/>
      <c r="O52" s="258"/>
      <c r="P52" s="238"/>
      <c r="Q52" s="238"/>
    </row>
    <row r="53" spans="7:17" ht="28.5" customHeight="1" x14ac:dyDescent="0.25">
      <c r="G53" s="238"/>
      <c r="H53" s="238"/>
      <c r="I53" s="238"/>
      <c r="J53" s="238"/>
      <c r="K53" s="238"/>
      <c r="L53" s="238"/>
      <c r="M53" s="238"/>
      <c r="N53" s="238"/>
      <c r="O53" s="258"/>
      <c r="P53" s="238"/>
      <c r="Q53" s="238"/>
    </row>
    <row r="54" spans="7:17" ht="28.5" customHeight="1" x14ac:dyDescent="0.25">
      <c r="G54" s="238"/>
      <c r="H54" s="238"/>
      <c r="I54" s="238"/>
      <c r="J54" s="238"/>
      <c r="K54" s="238"/>
      <c r="L54" s="238"/>
      <c r="M54" s="238"/>
      <c r="N54" s="238"/>
      <c r="O54" s="258"/>
      <c r="P54" s="238"/>
      <c r="Q54" s="238"/>
    </row>
    <row r="55" spans="7:17" ht="28.5" customHeight="1" x14ac:dyDescent="0.25">
      <c r="G55" s="238"/>
      <c r="H55" s="238"/>
      <c r="I55" s="238"/>
      <c r="J55" s="238"/>
      <c r="K55" s="238"/>
      <c r="L55" s="238"/>
      <c r="M55" s="238"/>
      <c r="N55" s="238"/>
      <c r="O55" s="258"/>
      <c r="P55" s="238"/>
      <c r="Q55" s="238"/>
    </row>
    <row r="56" spans="7:17" ht="28.5" customHeight="1" x14ac:dyDescent="0.25">
      <c r="G56" s="238"/>
      <c r="H56" s="238"/>
      <c r="I56" s="238"/>
      <c r="J56" s="238"/>
      <c r="K56" s="238"/>
      <c r="L56" s="238"/>
      <c r="M56" s="238"/>
      <c r="N56" s="238"/>
      <c r="O56" s="258"/>
      <c r="P56" s="238"/>
      <c r="Q56" s="238"/>
    </row>
    <row r="57" spans="7:17" ht="28.5" customHeight="1" x14ac:dyDescent="0.25">
      <c r="G57" s="238"/>
      <c r="H57" s="238"/>
      <c r="I57" s="238"/>
      <c r="J57" s="238"/>
      <c r="K57" s="238"/>
      <c r="L57" s="238"/>
      <c r="M57" s="238"/>
      <c r="N57" s="238"/>
      <c r="O57" s="258"/>
      <c r="P57" s="238"/>
      <c r="Q57" s="238"/>
    </row>
    <row r="58" spans="7:17" ht="28.5" customHeight="1" x14ac:dyDescent="0.25">
      <c r="G58" s="238"/>
      <c r="H58" s="238"/>
      <c r="I58" s="238"/>
      <c r="J58" s="238"/>
      <c r="K58" s="238"/>
      <c r="L58" s="238"/>
      <c r="M58" s="238"/>
      <c r="N58" s="238"/>
      <c r="O58" s="258"/>
      <c r="P58" s="238"/>
      <c r="Q58" s="238"/>
    </row>
    <row r="59" spans="7:17" ht="28.5" customHeight="1" x14ac:dyDescent="0.25">
      <c r="G59" s="238"/>
      <c r="H59" s="238"/>
      <c r="I59" s="238"/>
      <c r="J59" s="238"/>
      <c r="K59" s="238"/>
      <c r="L59" s="238"/>
      <c r="M59" s="238"/>
      <c r="N59" s="238"/>
      <c r="O59" s="258"/>
      <c r="P59" s="238"/>
      <c r="Q59" s="238"/>
    </row>
    <row r="60" spans="7:17" ht="28.5" customHeight="1" x14ac:dyDescent="0.25">
      <c r="G60" s="238"/>
      <c r="H60" s="238"/>
      <c r="I60" s="238"/>
      <c r="J60" s="238"/>
      <c r="K60" s="238"/>
      <c r="L60" s="238"/>
      <c r="M60" s="238"/>
      <c r="N60" s="238"/>
      <c r="O60" s="258"/>
      <c r="P60" s="238"/>
      <c r="Q60" s="238"/>
    </row>
    <row r="61" spans="7:17" ht="28.5" customHeight="1" x14ac:dyDescent="0.25">
      <c r="G61" s="238"/>
      <c r="H61" s="238"/>
      <c r="I61" s="238"/>
      <c r="J61" s="238"/>
      <c r="K61" s="238"/>
      <c r="L61" s="238"/>
      <c r="M61" s="238"/>
      <c r="N61" s="238"/>
      <c r="O61" s="258"/>
      <c r="P61" s="238"/>
      <c r="Q61" s="238"/>
    </row>
    <row r="62" spans="7:17" ht="28.5" customHeight="1" x14ac:dyDescent="0.25">
      <c r="G62" s="238"/>
      <c r="H62" s="238"/>
      <c r="I62" s="238"/>
      <c r="J62" s="238"/>
      <c r="K62" s="238"/>
      <c r="L62" s="238"/>
      <c r="M62" s="238"/>
      <c r="N62" s="238"/>
      <c r="O62" s="258"/>
      <c r="P62" s="238"/>
      <c r="Q62" s="238"/>
    </row>
    <row r="63" spans="7:17" ht="28.5" customHeight="1" x14ac:dyDescent="0.25">
      <c r="G63" s="238"/>
      <c r="H63" s="238"/>
      <c r="I63" s="238"/>
      <c r="J63" s="238"/>
      <c r="K63" s="238"/>
      <c r="L63" s="238"/>
      <c r="M63" s="238"/>
      <c r="N63" s="238"/>
      <c r="O63" s="258"/>
      <c r="P63" s="238"/>
      <c r="Q63" s="238"/>
    </row>
    <row r="64" spans="7:17" ht="28.5" customHeight="1" x14ac:dyDescent="0.25">
      <c r="G64" s="238"/>
      <c r="H64" s="238"/>
      <c r="I64" s="238"/>
      <c r="J64" s="238"/>
      <c r="K64" s="238"/>
      <c r="L64" s="238"/>
      <c r="M64" s="238"/>
      <c r="N64" s="238"/>
      <c r="O64" s="258"/>
      <c r="P64" s="238"/>
      <c r="Q64" s="238"/>
    </row>
    <row r="65" spans="7:17" ht="28.5" customHeight="1" x14ac:dyDescent="0.25">
      <c r="G65" s="238"/>
      <c r="H65" s="238"/>
      <c r="I65" s="238"/>
      <c r="J65" s="238"/>
      <c r="K65" s="238"/>
      <c r="L65" s="238"/>
      <c r="M65" s="238"/>
      <c r="N65" s="238"/>
      <c r="O65" s="258"/>
      <c r="P65" s="238"/>
      <c r="Q65" s="238"/>
    </row>
    <row r="66" spans="7:17" ht="28.5" customHeight="1" x14ac:dyDescent="0.25">
      <c r="G66" s="238"/>
      <c r="H66" s="238"/>
      <c r="I66" s="238"/>
      <c r="J66" s="238"/>
      <c r="K66" s="238"/>
      <c r="L66" s="238"/>
      <c r="M66" s="238"/>
      <c r="N66" s="238"/>
      <c r="O66" s="258"/>
      <c r="P66" s="238"/>
      <c r="Q66" s="238"/>
    </row>
    <row r="67" spans="7:17" ht="28.5" customHeight="1" x14ac:dyDescent="0.25">
      <c r="G67" s="238"/>
      <c r="H67" s="238"/>
      <c r="I67" s="238"/>
      <c r="J67" s="238"/>
      <c r="K67" s="238"/>
      <c r="L67" s="238"/>
      <c r="M67" s="238"/>
      <c r="N67" s="238"/>
      <c r="O67" s="258"/>
      <c r="P67" s="238"/>
      <c r="Q67" s="238"/>
    </row>
    <row r="68" spans="7:17" ht="28.5" customHeight="1" x14ac:dyDescent="0.25">
      <c r="G68" s="238"/>
      <c r="H68" s="238"/>
      <c r="I68" s="238"/>
      <c r="J68" s="238"/>
      <c r="K68" s="238"/>
      <c r="L68" s="238"/>
      <c r="M68" s="238"/>
      <c r="N68" s="238"/>
      <c r="O68" s="258"/>
      <c r="P68" s="238"/>
      <c r="Q68" s="238"/>
    </row>
    <row r="69" spans="7:17" ht="28.5" customHeight="1" x14ac:dyDescent="0.25">
      <c r="G69" s="238"/>
      <c r="H69" s="238"/>
      <c r="I69" s="238"/>
      <c r="J69" s="238"/>
      <c r="K69" s="238"/>
      <c r="L69" s="238"/>
      <c r="M69" s="238"/>
      <c r="N69" s="238"/>
      <c r="O69" s="258"/>
      <c r="P69" s="238"/>
      <c r="Q69" s="238"/>
    </row>
    <row r="70" spans="7:17" ht="28.5" customHeight="1" x14ac:dyDescent="0.25">
      <c r="G70" s="238"/>
      <c r="H70" s="238"/>
      <c r="I70" s="238"/>
      <c r="J70" s="238"/>
      <c r="K70" s="238"/>
      <c r="L70" s="238"/>
      <c r="M70" s="238"/>
      <c r="N70" s="238"/>
      <c r="O70" s="258"/>
      <c r="P70" s="238"/>
      <c r="Q70" s="238"/>
    </row>
    <row r="71" spans="7:17" ht="28.5" customHeight="1" x14ac:dyDescent="0.25">
      <c r="G71" s="238"/>
      <c r="H71" s="238"/>
      <c r="I71" s="238"/>
      <c r="J71" s="238"/>
      <c r="K71" s="238"/>
      <c r="L71" s="238"/>
      <c r="M71" s="238"/>
      <c r="N71" s="238"/>
      <c r="O71" s="258"/>
      <c r="P71" s="238"/>
      <c r="Q71" s="238"/>
    </row>
    <row r="72" spans="7:17" ht="28.5" customHeight="1" x14ac:dyDescent="0.25">
      <c r="G72" s="238"/>
      <c r="H72" s="238"/>
      <c r="I72" s="238"/>
      <c r="J72" s="238"/>
      <c r="K72" s="238"/>
      <c r="L72" s="238"/>
      <c r="M72" s="238"/>
      <c r="N72" s="238"/>
      <c r="O72" s="258"/>
      <c r="P72" s="238"/>
      <c r="Q72" s="238"/>
    </row>
    <row r="73" spans="7:17" ht="28.5" customHeight="1" x14ac:dyDescent="0.25">
      <c r="G73" s="238"/>
      <c r="H73" s="238"/>
      <c r="I73" s="238"/>
      <c r="J73" s="238"/>
      <c r="K73" s="238"/>
      <c r="L73" s="238"/>
      <c r="M73" s="238"/>
      <c r="N73" s="238"/>
      <c r="O73" s="258"/>
      <c r="P73" s="238"/>
      <c r="Q73" s="238"/>
    </row>
    <row r="74" spans="7:17" ht="28.5" customHeight="1" x14ac:dyDescent="0.25">
      <c r="G74" s="238"/>
      <c r="H74" s="238"/>
      <c r="I74" s="238"/>
      <c r="J74" s="238"/>
      <c r="K74" s="238"/>
      <c r="L74" s="238"/>
      <c r="M74" s="238"/>
      <c r="N74" s="238"/>
      <c r="O74" s="258"/>
      <c r="P74" s="238"/>
      <c r="Q74" s="238"/>
    </row>
    <row r="75" spans="7:17" ht="28.5" customHeight="1" x14ac:dyDescent="0.25">
      <c r="G75" s="238"/>
      <c r="H75" s="238"/>
      <c r="I75" s="238"/>
      <c r="J75" s="238"/>
      <c r="K75" s="238"/>
      <c r="L75" s="238"/>
      <c r="M75" s="238"/>
      <c r="N75" s="238"/>
      <c r="O75" s="258"/>
      <c r="P75" s="238"/>
      <c r="Q75" s="238"/>
    </row>
    <row r="76" spans="7:17" ht="28.5" customHeight="1" x14ac:dyDescent="0.25">
      <c r="G76" s="238"/>
      <c r="H76" s="238"/>
      <c r="I76" s="238"/>
      <c r="J76" s="238"/>
      <c r="K76" s="238"/>
      <c r="L76" s="238"/>
      <c r="M76" s="238"/>
      <c r="N76" s="238"/>
      <c r="O76" s="258"/>
      <c r="P76" s="238"/>
      <c r="Q76" s="238"/>
    </row>
    <row r="77" spans="7:17" ht="28.5" customHeight="1" x14ac:dyDescent="0.25">
      <c r="G77" s="238"/>
      <c r="H77" s="238"/>
      <c r="I77" s="238"/>
      <c r="J77" s="238"/>
      <c r="K77" s="238"/>
      <c r="L77" s="238"/>
      <c r="M77" s="238"/>
      <c r="N77" s="238"/>
      <c r="O77" s="258"/>
      <c r="P77" s="238"/>
      <c r="Q77" s="238"/>
    </row>
    <row r="78" spans="7:17" ht="28.5" customHeight="1" x14ac:dyDescent="0.25">
      <c r="G78" s="238"/>
      <c r="H78" s="238"/>
      <c r="I78" s="238"/>
      <c r="J78" s="238"/>
      <c r="K78" s="238"/>
      <c r="L78" s="238"/>
      <c r="M78" s="238"/>
      <c r="N78" s="238"/>
      <c r="O78" s="258"/>
      <c r="P78" s="238"/>
      <c r="Q78" s="238"/>
    </row>
    <row r="79" spans="7:17" ht="28.5" customHeight="1" x14ac:dyDescent="0.25">
      <c r="G79" s="238"/>
      <c r="H79" s="238"/>
      <c r="I79" s="238"/>
      <c r="J79" s="238"/>
      <c r="K79" s="238"/>
      <c r="L79" s="238"/>
      <c r="M79" s="238"/>
      <c r="N79" s="238"/>
      <c r="O79" s="258"/>
      <c r="P79" s="238"/>
      <c r="Q79" s="238"/>
    </row>
    <row r="80" spans="7:17" ht="28.5" customHeight="1" x14ac:dyDescent="0.25">
      <c r="G80" s="238"/>
      <c r="H80" s="238"/>
      <c r="I80" s="238"/>
      <c r="J80" s="238"/>
      <c r="K80" s="238"/>
      <c r="L80" s="238"/>
      <c r="M80" s="238"/>
      <c r="N80" s="238"/>
      <c r="O80" s="258"/>
      <c r="P80" s="238"/>
      <c r="Q80" s="238"/>
    </row>
    <row r="81" spans="7:17" ht="28.5" customHeight="1" x14ac:dyDescent="0.25">
      <c r="G81" s="238"/>
      <c r="H81" s="238"/>
      <c r="I81" s="238"/>
      <c r="J81" s="238"/>
      <c r="K81" s="238"/>
      <c r="L81" s="238"/>
      <c r="M81" s="238"/>
      <c r="N81" s="238"/>
      <c r="O81" s="258"/>
      <c r="P81" s="238"/>
      <c r="Q81" s="238"/>
    </row>
    <row r="82" spans="7:17" ht="28.5" customHeight="1" x14ac:dyDescent="0.25">
      <c r="G82" s="238"/>
      <c r="H82" s="238"/>
      <c r="I82" s="238"/>
      <c r="J82" s="238"/>
      <c r="K82" s="238"/>
      <c r="L82" s="238"/>
      <c r="M82" s="238"/>
      <c r="N82" s="238"/>
      <c r="O82" s="258"/>
      <c r="P82" s="238"/>
      <c r="Q82" s="238"/>
    </row>
    <row r="83" spans="7:17" ht="28.5" customHeight="1" x14ac:dyDescent="0.25">
      <c r="G83" s="238"/>
      <c r="H83" s="238"/>
      <c r="I83" s="238"/>
      <c r="J83" s="238"/>
      <c r="K83" s="238"/>
      <c r="L83" s="238"/>
      <c r="M83" s="238"/>
      <c r="N83" s="238"/>
      <c r="O83" s="258"/>
      <c r="P83" s="238"/>
      <c r="Q83" s="238"/>
    </row>
    <row r="84" spans="7:17" ht="28.5" customHeight="1" x14ac:dyDescent="0.25">
      <c r="G84" s="238"/>
      <c r="H84" s="238"/>
      <c r="I84" s="238"/>
      <c r="J84" s="238"/>
      <c r="K84" s="238"/>
      <c r="L84" s="238"/>
      <c r="M84" s="238"/>
      <c r="N84" s="238"/>
      <c r="O84" s="258"/>
      <c r="P84" s="238"/>
      <c r="Q84" s="238"/>
    </row>
    <row r="85" spans="7:17" ht="28.5" customHeight="1" x14ac:dyDescent="0.25">
      <c r="G85" s="238"/>
      <c r="H85" s="238"/>
      <c r="I85" s="238"/>
      <c r="J85" s="238"/>
      <c r="K85" s="238"/>
      <c r="L85" s="238"/>
      <c r="M85" s="238"/>
      <c r="N85" s="238"/>
      <c r="O85" s="258"/>
      <c r="P85" s="238"/>
      <c r="Q85" s="238"/>
    </row>
    <row r="86" spans="7:17" ht="28.5" customHeight="1" x14ac:dyDescent="0.25">
      <c r="G86" s="238"/>
      <c r="H86" s="238"/>
      <c r="I86" s="238"/>
      <c r="J86" s="238"/>
      <c r="K86" s="238"/>
      <c r="L86" s="238"/>
      <c r="M86" s="238"/>
      <c r="N86" s="238"/>
      <c r="O86" s="258"/>
      <c r="P86" s="238"/>
      <c r="Q86" s="238"/>
    </row>
    <row r="87" spans="7:17" ht="28.5" customHeight="1" x14ac:dyDescent="0.25">
      <c r="G87" s="238"/>
      <c r="H87" s="238"/>
      <c r="I87" s="238"/>
      <c r="J87" s="238"/>
      <c r="K87" s="238"/>
      <c r="L87" s="238"/>
      <c r="M87" s="238"/>
      <c r="N87" s="238"/>
      <c r="O87" s="258"/>
      <c r="P87" s="238"/>
      <c r="Q87" s="238"/>
    </row>
    <row r="88" spans="7:17" ht="28.5" customHeight="1" x14ac:dyDescent="0.25">
      <c r="G88" s="238"/>
      <c r="H88" s="238"/>
      <c r="I88" s="238"/>
      <c r="J88" s="238"/>
      <c r="K88" s="238"/>
      <c r="L88" s="238"/>
      <c r="M88" s="238"/>
      <c r="N88" s="238"/>
      <c r="O88" s="258"/>
      <c r="P88" s="238"/>
      <c r="Q88" s="238"/>
    </row>
    <row r="89" spans="7:17" ht="28.5" customHeight="1" x14ac:dyDescent="0.25">
      <c r="G89" s="238"/>
      <c r="H89" s="238"/>
      <c r="I89" s="238"/>
      <c r="J89" s="238"/>
      <c r="K89" s="238"/>
      <c r="L89" s="238"/>
      <c r="M89" s="238"/>
      <c r="N89" s="238"/>
      <c r="O89" s="258"/>
      <c r="P89" s="238"/>
      <c r="Q89" s="238"/>
    </row>
    <row r="90" spans="7:17" ht="28.5" customHeight="1" x14ac:dyDescent="0.25">
      <c r="G90" s="238"/>
      <c r="H90" s="238"/>
      <c r="I90" s="238"/>
      <c r="J90" s="238"/>
      <c r="K90" s="238"/>
      <c r="L90" s="238"/>
      <c r="M90" s="238"/>
      <c r="N90" s="238"/>
      <c r="O90" s="258"/>
      <c r="P90" s="238"/>
      <c r="Q90" s="238"/>
    </row>
    <row r="91" spans="7:17" ht="28.5" customHeight="1" x14ac:dyDescent="0.25">
      <c r="G91" s="238"/>
      <c r="H91" s="238"/>
      <c r="I91" s="238"/>
      <c r="J91" s="238"/>
      <c r="K91" s="238"/>
      <c r="L91" s="238"/>
      <c r="M91" s="238"/>
      <c r="N91" s="238"/>
      <c r="O91" s="258"/>
      <c r="P91" s="238"/>
      <c r="Q91" s="238"/>
    </row>
    <row r="92" spans="7:17" ht="28.5" customHeight="1" x14ac:dyDescent="0.25">
      <c r="G92" s="238"/>
      <c r="H92" s="238"/>
      <c r="I92" s="238"/>
      <c r="J92" s="238"/>
      <c r="K92" s="238"/>
      <c r="L92" s="238"/>
      <c r="M92" s="238"/>
      <c r="N92" s="238"/>
      <c r="O92" s="258"/>
      <c r="P92" s="238"/>
      <c r="Q92" s="238"/>
    </row>
  </sheetData>
  <mergeCells count="45">
    <mergeCell ref="A16:A19"/>
    <mergeCell ref="B16:B19"/>
    <mergeCell ref="Q5:R5"/>
    <mergeCell ref="G6:G7"/>
    <mergeCell ref="B8:B11"/>
    <mergeCell ref="A8:A11"/>
    <mergeCell ref="A12:A15"/>
    <mergeCell ref="B12:B15"/>
    <mergeCell ref="L6:L7"/>
    <mergeCell ref="C8:C11"/>
    <mergeCell ref="K6:K7"/>
    <mergeCell ref="C12:C15"/>
    <mergeCell ref="C16:C19"/>
    <mergeCell ref="B2:R2"/>
    <mergeCell ref="B3:P3"/>
    <mergeCell ref="A5:D7"/>
    <mergeCell ref="E5:E7"/>
    <mergeCell ref="F5:F7"/>
    <mergeCell ref="G5:L5"/>
    <mergeCell ref="M5:P5"/>
    <mergeCell ref="I6:I7"/>
    <mergeCell ref="Q6:Q7"/>
    <mergeCell ref="R6:R7"/>
    <mergeCell ref="M6:M7"/>
    <mergeCell ref="N6:N7"/>
    <mergeCell ref="O6:O7"/>
    <mergeCell ref="P6:P7"/>
    <mergeCell ref="H6:H7"/>
    <mergeCell ref="J6:J7"/>
    <mergeCell ref="C36:C39"/>
    <mergeCell ref="A40:C43"/>
    <mergeCell ref="A20:A23"/>
    <mergeCell ref="B20:B23"/>
    <mergeCell ref="A36:A39"/>
    <mergeCell ref="B36:B39"/>
    <mergeCell ref="B28:B31"/>
    <mergeCell ref="C28:C31"/>
    <mergeCell ref="B24:B27"/>
    <mergeCell ref="C24:C27"/>
    <mergeCell ref="A24:A27"/>
    <mergeCell ref="A28:A31"/>
    <mergeCell ref="A32:A35"/>
    <mergeCell ref="B32:B35"/>
    <mergeCell ref="C32:C35"/>
    <mergeCell ref="C20:C23"/>
  </mergeCells>
  <phoneticPr fontId="23" type="noConversion"/>
  <pageMargins left="0.39370078740157483" right="0.39370078740157483" top="0.19685039370078741" bottom="0.19685039370078741" header="0.51181102362204722" footer="0.51181102362204722"/>
  <pageSetup paperSize="9" scale="45" orientation="landscape" r:id="rId1"/>
  <headerFooter alignWithMargins="0">
    <oddHeader xml:space="preserve">&amp;L7. melléklet a    önkormányzati rendelethez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3"/>
  <sheetViews>
    <sheetView zoomScaleNormal="100" zoomScaleSheetLayoutView="100" workbookViewId="0">
      <selection sqref="A1:D43"/>
    </sheetView>
  </sheetViews>
  <sheetFormatPr defaultColWidth="9.109375" defaultRowHeight="15" x14ac:dyDescent="0.25"/>
  <cols>
    <col min="1" max="1" width="58" style="180" customWidth="1"/>
    <col min="2" max="2" width="12.88671875" style="181" customWidth="1"/>
    <col min="3" max="3" width="14.33203125" style="179" customWidth="1"/>
    <col min="4" max="4" width="14" style="181" customWidth="1"/>
    <col min="5" max="5" width="9.6640625" style="179" customWidth="1"/>
    <col min="6" max="16384" width="9.109375" style="179"/>
  </cols>
  <sheetData>
    <row r="1" spans="1:4" x14ac:dyDescent="0.25">
      <c r="A1" s="954" t="s">
        <v>623</v>
      </c>
      <c r="B1" s="954"/>
      <c r="C1" s="954"/>
    </row>
    <row r="2" spans="1:4" ht="15.6" thickBot="1" x14ac:dyDescent="0.3">
      <c r="A2" s="154"/>
      <c r="B2" s="155"/>
      <c r="C2" s="2"/>
    </row>
    <row r="3" spans="1:4" ht="15.6" thickBot="1" x14ac:dyDescent="0.3">
      <c r="A3" s="163" t="s">
        <v>101</v>
      </c>
      <c r="B3" s="626" t="s">
        <v>106</v>
      </c>
      <c r="C3" s="299" t="s">
        <v>231</v>
      </c>
      <c r="D3" s="635" t="s">
        <v>211</v>
      </c>
    </row>
    <row r="4" spans="1:4" x14ac:dyDescent="0.25">
      <c r="A4" s="632" t="s">
        <v>107</v>
      </c>
      <c r="B4" s="633"/>
      <c r="C4" s="167"/>
      <c r="D4" s="634"/>
    </row>
    <row r="5" spans="1:4" x14ac:dyDescent="0.25">
      <c r="A5" s="168" t="s">
        <v>624</v>
      </c>
      <c r="B5" s="65">
        <v>80000</v>
      </c>
      <c r="C5" s="65">
        <v>72706</v>
      </c>
      <c r="D5" s="631">
        <v>54654</v>
      </c>
    </row>
    <row r="6" spans="1:4" x14ac:dyDescent="0.25">
      <c r="A6" s="168" t="s">
        <v>625</v>
      </c>
      <c r="B6" s="65">
        <v>86411</v>
      </c>
      <c r="C6" s="65">
        <v>89396</v>
      </c>
      <c r="D6" s="631">
        <v>0</v>
      </c>
    </row>
    <row r="7" spans="1:4" x14ac:dyDescent="0.25">
      <c r="A7" s="168" t="s">
        <v>626</v>
      </c>
      <c r="B7" s="65">
        <v>10000</v>
      </c>
      <c r="C7" s="65">
        <v>10000</v>
      </c>
      <c r="D7" s="631">
        <v>0</v>
      </c>
    </row>
    <row r="8" spans="1:4" x14ac:dyDescent="0.25">
      <c r="A8" s="168" t="s">
        <v>627</v>
      </c>
      <c r="B8" s="65"/>
      <c r="C8" s="65">
        <v>1460</v>
      </c>
      <c r="D8" s="631">
        <v>0</v>
      </c>
    </row>
    <row r="9" spans="1:4" x14ac:dyDescent="0.25">
      <c r="A9" s="168" t="s">
        <v>628</v>
      </c>
      <c r="B9" s="65">
        <v>8230</v>
      </c>
      <c r="C9" s="65">
        <v>8230</v>
      </c>
      <c r="D9" s="631">
        <v>0</v>
      </c>
    </row>
    <row r="10" spans="1:4" x14ac:dyDescent="0.25">
      <c r="A10" s="168" t="s">
        <v>629</v>
      </c>
      <c r="B10" s="65">
        <v>4992</v>
      </c>
      <c r="C10" s="65">
        <v>4992</v>
      </c>
      <c r="D10" s="631">
        <v>6286</v>
      </c>
    </row>
    <row r="11" spans="1:4" x14ac:dyDescent="0.25">
      <c r="A11" s="168" t="s">
        <v>630</v>
      </c>
      <c r="B11" s="65">
        <v>3000</v>
      </c>
      <c r="C11" s="65">
        <v>3000</v>
      </c>
      <c r="D11" s="631">
        <v>3000</v>
      </c>
    </row>
    <row r="12" spans="1:4" x14ac:dyDescent="0.25">
      <c r="A12" s="168" t="s">
        <v>649</v>
      </c>
      <c r="B12" s="65"/>
      <c r="C12" s="65"/>
      <c r="D12" s="631">
        <v>95</v>
      </c>
    </row>
    <row r="13" spans="1:4" x14ac:dyDescent="0.25">
      <c r="A13" s="168" t="s">
        <v>650</v>
      </c>
      <c r="B13" s="65"/>
      <c r="C13" s="65"/>
      <c r="D13" s="631">
        <v>411</v>
      </c>
    </row>
    <row r="14" spans="1:4" x14ac:dyDescent="0.25">
      <c r="A14" s="168" t="s">
        <v>651</v>
      </c>
      <c r="B14" s="65"/>
      <c r="C14" s="65"/>
      <c r="D14" s="631">
        <v>918</v>
      </c>
    </row>
    <row r="15" spans="1:4" x14ac:dyDescent="0.25">
      <c r="A15" s="168" t="s">
        <v>631</v>
      </c>
      <c r="B15" s="65">
        <v>500</v>
      </c>
      <c r="C15" s="65">
        <v>267</v>
      </c>
      <c r="D15" s="631">
        <v>0</v>
      </c>
    </row>
    <row r="16" spans="1:4" x14ac:dyDescent="0.25">
      <c r="A16" s="168" t="s">
        <v>653</v>
      </c>
      <c r="B16" s="65"/>
      <c r="C16" s="65"/>
      <c r="D16" s="631">
        <v>296</v>
      </c>
    </row>
    <row r="17" spans="1:4" x14ac:dyDescent="0.25">
      <c r="A17" s="168" t="s">
        <v>654</v>
      </c>
      <c r="B17" s="65">
        <v>381</v>
      </c>
      <c r="C17" s="65">
        <v>381</v>
      </c>
      <c r="D17" s="631">
        <v>1024</v>
      </c>
    </row>
    <row r="18" spans="1:4" x14ac:dyDescent="0.25">
      <c r="A18" s="168" t="s">
        <v>632</v>
      </c>
      <c r="B18" s="65">
        <v>56919</v>
      </c>
      <c r="C18" s="65">
        <v>58849</v>
      </c>
      <c r="D18" s="631">
        <v>59027</v>
      </c>
    </row>
    <row r="19" spans="1:4" x14ac:dyDescent="0.25">
      <c r="A19" s="168" t="s">
        <v>633</v>
      </c>
      <c r="B19" s="65">
        <v>203780</v>
      </c>
      <c r="C19" s="65">
        <v>208693</v>
      </c>
      <c r="D19" s="631">
        <v>205537</v>
      </c>
    </row>
    <row r="20" spans="1:4" x14ac:dyDescent="0.25">
      <c r="A20" s="168" t="s">
        <v>646</v>
      </c>
      <c r="B20" s="65"/>
      <c r="C20" s="65"/>
      <c r="D20" s="631">
        <v>1187</v>
      </c>
    </row>
    <row r="21" spans="1:4" x14ac:dyDescent="0.25">
      <c r="A21" s="168" t="s">
        <v>634</v>
      </c>
      <c r="B21" s="65">
        <v>2800</v>
      </c>
      <c r="C21" s="65">
        <v>2800</v>
      </c>
      <c r="D21" s="631">
        <v>1467</v>
      </c>
    </row>
    <row r="22" spans="1:4" x14ac:dyDescent="0.25">
      <c r="A22" s="168" t="s">
        <v>652</v>
      </c>
      <c r="B22" s="65"/>
      <c r="C22" s="65"/>
      <c r="D22" s="631">
        <v>1882</v>
      </c>
    </row>
    <row r="23" spans="1:4" x14ac:dyDescent="0.25">
      <c r="A23" s="168" t="s">
        <v>648</v>
      </c>
      <c r="B23" s="65"/>
      <c r="C23" s="65"/>
      <c r="D23" s="631">
        <v>370</v>
      </c>
    </row>
    <row r="24" spans="1:4" x14ac:dyDescent="0.25">
      <c r="A24" s="168" t="s">
        <v>647</v>
      </c>
      <c r="B24" s="65"/>
      <c r="C24" s="65"/>
      <c r="D24" s="631">
        <v>44859</v>
      </c>
    </row>
    <row r="25" spans="1:4" x14ac:dyDescent="0.25">
      <c r="A25" s="168" t="s">
        <v>635</v>
      </c>
      <c r="B25" s="65">
        <v>500</v>
      </c>
      <c r="C25" s="65">
        <v>500</v>
      </c>
      <c r="D25" s="631">
        <v>0</v>
      </c>
    </row>
    <row r="26" spans="1:4" x14ac:dyDescent="0.25">
      <c r="A26" s="168" t="s">
        <v>636</v>
      </c>
      <c r="B26" s="65">
        <v>1000</v>
      </c>
      <c r="C26" s="65">
        <v>1000</v>
      </c>
      <c r="D26" s="631">
        <v>360</v>
      </c>
    </row>
    <row r="27" spans="1:4" x14ac:dyDescent="0.25">
      <c r="A27" s="168" t="s">
        <v>637</v>
      </c>
      <c r="B27" s="65">
        <v>100</v>
      </c>
      <c r="C27" s="65">
        <v>100</v>
      </c>
      <c r="D27" s="631">
        <v>14</v>
      </c>
    </row>
    <row r="28" spans="1:4" x14ac:dyDescent="0.25">
      <c r="A28" s="168" t="s">
        <v>638</v>
      </c>
      <c r="B28" s="65"/>
      <c r="C28" s="65">
        <v>1715</v>
      </c>
      <c r="D28" s="631">
        <v>0</v>
      </c>
    </row>
    <row r="29" spans="1:4" x14ac:dyDescent="0.25">
      <c r="A29" s="168" t="s">
        <v>639</v>
      </c>
      <c r="B29" s="65"/>
      <c r="C29" s="65">
        <v>2409</v>
      </c>
      <c r="D29" s="631">
        <v>0</v>
      </c>
    </row>
    <row r="30" spans="1:4" x14ac:dyDescent="0.25">
      <c r="A30" s="168" t="s">
        <v>640</v>
      </c>
      <c r="B30" s="65"/>
      <c r="C30" s="65">
        <v>2146</v>
      </c>
      <c r="D30" s="631">
        <v>1502</v>
      </c>
    </row>
    <row r="31" spans="1:4" x14ac:dyDescent="0.25">
      <c r="A31" s="168" t="s">
        <v>641</v>
      </c>
      <c r="B31" s="65"/>
      <c r="C31" s="65">
        <v>2108</v>
      </c>
      <c r="D31" s="631">
        <v>2108</v>
      </c>
    </row>
    <row r="32" spans="1:4" x14ac:dyDescent="0.25">
      <c r="A32" s="168" t="s">
        <v>642</v>
      </c>
      <c r="B32" s="65"/>
      <c r="C32" s="65">
        <v>17464</v>
      </c>
      <c r="D32" s="631">
        <v>7417</v>
      </c>
    </row>
    <row r="33" spans="1:4" x14ac:dyDescent="0.25">
      <c r="A33" s="168" t="s">
        <v>643</v>
      </c>
      <c r="B33" s="65"/>
      <c r="C33" s="65">
        <v>1190</v>
      </c>
      <c r="D33" s="631">
        <v>0</v>
      </c>
    </row>
    <row r="34" spans="1:4" x14ac:dyDescent="0.25">
      <c r="A34" s="168" t="s">
        <v>644</v>
      </c>
      <c r="B34" s="65"/>
      <c r="C34" s="65">
        <v>4826</v>
      </c>
      <c r="D34" s="631">
        <v>0</v>
      </c>
    </row>
    <row r="35" spans="1:4" x14ac:dyDescent="0.25">
      <c r="A35" s="168" t="s">
        <v>645</v>
      </c>
      <c r="B35" s="65"/>
      <c r="C35" s="65">
        <v>96077</v>
      </c>
      <c r="D35" s="631">
        <v>0</v>
      </c>
    </row>
    <row r="36" spans="1:4" x14ac:dyDescent="0.25">
      <c r="A36" s="156" t="s">
        <v>120</v>
      </c>
      <c r="B36" s="157">
        <f>SUM(B5:B27)</f>
        <v>458613</v>
      </c>
      <c r="C36" s="157">
        <f>SUM(C5:C35)</f>
        <v>590309</v>
      </c>
      <c r="D36" s="157">
        <f>SUM(D5:D35)</f>
        <v>392414</v>
      </c>
    </row>
    <row r="37" spans="1:4" x14ac:dyDescent="0.25">
      <c r="A37" s="159"/>
      <c r="B37" s="157"/>
      <c r="C37" s="65"/>
      <c r="D37" s="631"/>
    </row>
    <row r="38" spans="1:4" x14ac:dyDescent="0.25">
      <c r="A38" s="156" t="s">
        <v>215</v>
      </c>
      <c r="B38" s="157"/>
      <c r="C38" s="65"/>
      <c r="D38" s="631"/>
    </row>
    <row r="39" spans="1:4" x14ac:dyDescent="0.25">
      <c r="A39" s="159" t="s">
        <v>415</v>
      </c>
      <c r="B39" s="157">
        <v>699</v>
      </c>
      <c r="C39" s="65">
        <v>527</v>
      </c>
      <c r="D39" s="631">
        <v>525</v>
      </c>
    </row>
    <row r="40" spans="1:4" x14ac:dyDescent="0.25">
      <c r="A40" s="159"/>
      <c r="B40" s="160"/>
      <c r="C40" s="65"/>
      <c r="D40" s="631"/>
    </row>
    <row r="41" spans="1:4" x14ac:dyDescent="0.25">
      <c r="A41" s="156" t="s">
        <v>416</v>
      </c>
      <c r="B41" s="160"/>
      <c r="C41" s="65"/>
      <c r="D41" s="631"/>
    </row>
    <row r="42" spans="1:4" x14ac:dyDescent="0.25">
      <c r="A42" s="159" t="s">
        <v>415</v>
      </c>
      <c r="B42" s="157">
        <v>200</v>
      </c>
      <c r="C42" s="65">
        <v>200</v>
      </c>
      <c r="D42" s="631">
        <v>72</v>
      </c>
    </row>
    <row r="43" spans="1:4" ht="15.6" thickBot="1" x14ac:dyDescent="0.3">
      <c r="A43" s="591" t="s">
        <v>402</v>
      </c>
      <c r="B43" s="439">
        <f>SUM(B36+B42+B39)</f>
        <v>459512</v>
      </c>
      <c r="C43" s="439">
        <f>SUM(C36+C42+C39)</f>
        <v>591036</v>
      </c>
      <c r="D43" s="439">
        <f>SUM(D36+D42+D39)</f>
        <v>393011</v>
      </c>
    </row>
  </sheetData>
  <mergeCells count="1">
    <mergeCell ref="A1:C1"/>
  </mergeCells>
  <phoneticPr fontId="0" type="noConversion"/>
  <printOptions horizontalCentered="1"/>
  <pageMargins left="0.51181102362204722" right="0.27559055118110237" top="1.0236220472440944" bottom="0.59055118110236227" header="0.55118110236220474" footer="0"/>
  <pageSetup paperSize="9" scale="56" orientation="portrait" r:id="rId1"/>
  <headerFooter alignWithMargins="0">
    <oddHeader xml:space="preserve">&amp;L 8. melléklet a    önkormányzati 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94"/>
  <sheetViews>
    <sheetView zoomScaleSheetLayoutView="100" workbookViewId="0">
      <selection activeCell="A11" sqref="A11"/>
    </sheetView>
  </sheetViews>
  <sheetFormatPr defaultColWidth="9.109375" defaultRowHeight="15" x14ac:dyDescent="0.25"/>
  <cols>
    <col min="1" max="1" width="84.88671875" style="154" customWidth="1"/>
    <col min="2" max="2" width="12.44140625" style="155" customWidth="1"/>
    <col min="3" max="3" width="14.88671875" style="153" customWidth="1"/>
    <col min="4" max="4" width="11.6640625" style="155" customWidth="1"/>
    <col min="5" max="16384" width="9.109375" style="153"/>
  </cols>
  <sheetData>
    <row r="1" spans="1:4" x14ac:dyDescent="0.25">
      <c r="A1" s="954" t="s">
        <v>610</v>
      </c>
      <c r="B1" s="954"/>
      <c r="C1" s="954"/>
      <c r="D1" s="954"/>
    </row>
    <row r="2" spans="1:4" x14ac:dyDescent="0.25">
      <c r="A2" s="955" t="s">
        <v>109</v>
      </c>
      <c r="B2" s="955"/>
      <c r="C2" s="955"/>
      <c r="D2" s="955"/>
    </row>
    <row r="3" spans="1:4" ht="15.6" thickBot="1" x14ac:dyDescent="0.3"/>
    <row r="4" spans="1:4" ht="15.6" thickBot="1" x14ac:dyDescent="0.3">
      <c r="A4" s="625" t="s">
        <v>101</v>
      </c>
      <c r="B4" s="626" t="s">
        <v>106</v>
      </c>
      <c r="C4" s="627" t="s">
        <v>231</v>
      </c>
      <c r="D4" s="210" t="s">
        <v>211</v>
      </c>
    </row>
    <row r="5" spans="1:4" x14ac:dyDescent="0.25">
      <c r="A5" s="628"/>
      <c r="B5" s="629"/>
      <c r="C5" s="301"/>
      <c r="D5" s="396"/>
    </row>
    <row r="6" spans="1:4" x14ac:dyDescent="0.25">
      <c r="A6" s="156" t="s">
        <v>107</v>
      </c>
      <c r="B6" s="157">
        <f>(B7+B8+B10)</f>
        <v>20487</v>
      </c>
      <c r="C6" s="157">
        <f>(C7+C8+C9+C10+C11+C12+C13)</f>
        <v>52829</v>
      </c>
      <c r="D6" s="158">
        <f>(D7+D8+D9+D10+D11+D12+D13+D14+D15+D16+D17)</f>
        <v>16169</v>
      </c>
    </row>
    <row r="7" spans="1:4" x14ac:dyDescent="0.25">
      <c r="A7" s="159" t="s">
        <v>611</v>
      </c>
      <c r="B7" s="160">
        <v>17344</v>
      </c>
      <c r="C7" s="65">
        <v>42995</v>
      </c>
      <c r="D7" s="143">
        <v>0</v>
      </c>
    </row>
    <row r="8" spans="1:4" x14ac:dyDescent="0.25">
      <c r="A8" s="159" t="s">
        <v>612</v>
      </c>
      <c r="B8" s="160">
        <v>2143</v>
      </c>
      <c r="C8" s="65">
        <v>2413</v>
      </c>
      <c r="D8" s="143">
        <v>2143</v>
      </c>
    </row>
    <row r="9" spans="1:4" x14ac:dyDescent="0.25">
      <c r="A9" s="159" t="s">
        <v>613</v>
      </c>
      <c r="B9" s="160"/>
      <c r="C9" s="65">
        <v>2700</v>
      </c>
      <c r="D9" s="143">
        <v>0</v>
      </c>
    </row>
    <row r="10" spans="1:4" x14ac:dyDescent="0.25">
      <c r="A10" s="159" t="s">
        <v>614</v>
      </c>
      <c r="B10" s="160">
        <v>1000</v>
      </c>
      <c r="C10" s="65">
        <v>1000</v>
      </c>
      <c r="D10" s="143">
        <v>1000</v>
      </c>
    </row>
    <row r="11" spans="1:4" x14ac:dyDescent="0.25">
      <c r="A11" s="159" t="s">
        <v>615</v>
      </c>
      <c r="B11" s="160"/>
      <c r="C11" s="65">
        <v>250</v>
      </c>
      <c r="D11" s="143">
        <v>250</v>
      </c>
    </row>
    <row r="12" spans="1:4" x14ac:dyDescent="0.25">
      <c r="A12" s="159" t="s">
        <v>616</v>
      </c>
      <c r="B12" s="160"/>
      <c r="C12" s="65">
        <v>2979</v>
      </c>
      <c r="D12" s="143">
        <v>2979</v>
      </c>
    </row>
    <row r="13" spans="1:4" x14ac:dyDescent="0.25">
      <c r="A13" s="159" t="s">
        <v>617</v>
      </c>
      <c r="B13" s="160"/>
      <c r="C13" s="65">
        <v>492</v>
      </c>
      <c r="D13" s="143">
        <v>491</v>
      </c>
    </row>
    <row r="14" spans="1:4" x14ac:dyDescent="0.25">
      <c r="A14" s="159" t="s">
        <v>618</v>
      </c>
      <c r="B14" s="160"/>
      <c r="C14" s="65"/>
      <c r="D14" s="143">
        <v>360</v>
      </c>
    </row>
    <row r="15" spans="1:4" x14ac:dyDescent="0.25">
      <c r="A15" s="159" t="s">
        <v>619</v>
      </c>
      <c r="B15" s="160"/>
      <c r="C15" s="65"/>
      <c r="D15" s="143">
        <v>386</v>
      </c>
    </row>
    <row r="16" spans="1:4" x14ac:dyDescent="0.25">
      <c r="A16" s="159" t="s">
        <v>620</v>
      </c>
      <c r="B16" s="160"/>
      <c r="C16" s="65"/>
      <c r="D16" s="143">
        <v>954</v>
      </c>
    </row>
    <row r="17" spans="1:4" x14ac:dyDescent="0.25">
      <c r="A17" s="159" t="s">
        <v>621</v>
      </c>
      <c r="B17" s="160"/>
      <c r="C17" s="65"/>
      <c r="D17" s="143">
        <v>7606</v>
      </c>
    </row>
    <row r="18" spans="1:4" x14ac:dyDescent="0.25">
      <c r="A18" s="159"/>
      <c r="B18" s="160"/>
      <c r="C18" s="65"/>
      <c r="D18" s="143"/>
    </row>
    <row r="19" spans="1:4" x14ac:dyDescent="0.25">
      <c r="A19" s="159"/>
      <c r="B19" s="160"/>
      <c r="C19" s="65"/>
      <c r="D19" s="143"/>
    </row>
    <row r="20" spans="1:4" x14ac:dyDescent="0.25">
      <c r="A20" s="156" t="s">
        <v>212</v>
      </c>
      <c r="B20" s="157">
        <v>0</v>
      </c>
      <c r="C20" s="65">
        <v>0</v>
      </c>
      <c r="D20" s="143">
        <v>0</v>
      </c>
    </row>
    <row r="21" spans="1:4" x14ac:dyDescent="0.25">
      <c r="A21" s="159"/>
      <c r="B21" s="160"/>
      <c r="C21" s="65"/>
      <c r="D21" s="143"/>
    </row>
    <row r="22" spans="1:4" x14ac:dyDescent="0.25">
      <c r="A22" s="156" t="s">
        <v>622</v>
      </c>
      <c r="B22" s="157">
        <v>0</v>
      </c>
      <c r="C22" s="65">
        <v>0</v>
      </c>
      <c r="D22" s="143">
        <v>0</v>
      </c>
    </row>
    <row r="23" spans="1:4" x14ac:dyDescent="0.25">
      <c r="A23" s="159"/>
      <c r="B23" s="160"/>
      <c r="C23" s="65"/>
      <c r="D23" s="143"/>
    </row>
    <row r="24" spans="1:4" x14ac:dyDescent="0.25">
      <c r="A24" s="159"/>
      <c r="B24" s="160"/>
      <c r="C24" s="65"/>
      <c r="D24" s="143"/>
    </row>
    <row r="25" spans="1:4" x14ac:dyDescent="0.25">
      <c r="A25" s="159"/>
      <c r="B25" s="160"/>
      <c r="C25" s="65"/>
      <c r="D25" s="143"/>
    </row>
    <row r="26" spans="1:4" x14ac:dyDescent="0.25">
      <c r="A26" s="159"/>
      <c r="B26" s="160"/>
      <c r="C26" s="65"/>
      <c r="D26" s="143"/>
    </row>
    <row r="27" spans="1:4" x14ac:dyDescent="0.25">
      <c r="A27" s="159"/>
      <c r="B27" s="160"/>
      <c r="C27" s="65"/>
      <c r="D27" s="143"/>
    </row>
    <row r="28" spans="1:4" x14ac:dyDescent="0.25">
      <c r="A28" s="159"/>
      <c r="B28" s="160"/>
      <c r="C28" s="65"/>
      <c r="D28" s="143"/>
    </row>
    <row r="29" spans="1:4" x14ac:dyDescent="0.25">
      <c r="A29" s="159"/>
      <c r="B29" s="160"/>
      <c r="C29" s="65"/>
      <c r="D29" s="143"/>
    </row>
    <row r="30" spans="1:4" x14ac:dyDescent="0.25">
      <c r="A30" s="159"/>
      <c r="B30" s="160"/>
      <c r="C30" s="65"/>
      <c r="D30" s="143"/>
    </row>
    <row r="31" spans="1:4" x14ac:dyDescent="0.25">
      <c r="A31" s="159"/>
      <c r="B31" s="160"/>
      <c r="C31" s="65"/>
      <c r="D31" s="143"/>
    </row>
    <row r="32" spans="1:4" x14ac:dyDescent="0.25">
      <c r="A32" s="159"/>
      <c r="B32" s="160"/>
      <c r="C32" s="65"/>
      <c r="D32" s="143"/>
    </row>
    <row r="33" spans="1:4" x14ac:dyDescent="0.25">
      <c r="A33" s="159"/>
      <c r="B33" s="160"/>
      <c r="C33" s="65"/>
      <c r="D33" s="143"/>
    </row>
    <row r="34" spans="1:4" x14ac:dyDescent="0.25">
      <c r="A34" s="159"/>
      <c r="B34" s="160"/>
      <c r="C34" s="65"/>
      <c r="D34" s="143"/>
    </row>
    <row r="35" spans="1:4" x14ac:dyDescent="0.25">
      <c r="A35" s="159"/>
      <c r="B35" s="160"/>
      <c r="C35" s="65"/>
      <c r="D35" s="143"/>
    </row>
    <row r="36" spans="1:4" x14ac:dyDescent="0.25">
      <c r="A36" s="156"/>
      <c r="B36" s="157"/>
      <c r="C36" s="65"/>
      <c r="D36" s="143"/>
    </row>
    <row r="37" spans="1:4" x14ac:dyDescent="0.25">
      <c r="A37" s="159"/>
      <c r="B37" s="160"/>
      <c r="C37" s="65"/>
      <c r="D37" s="143"/>
    </row>
    <row r="38" spans="1:4" x14ac:dyDescent="0.25">
      <c r="A38" s="159"/>
      <c r="B38" s="160"/>
      <c r="C38" s="65"/>
      <c r="D38" s="143"/>
    </row>
    <row r="39" spans="1:4" x14ac:dyDescent="0.25">
      <c r="A39" s="159"/>
      <c r="B39" s="160"/>
      <c r="C39" s="65"/>
      <c r="D39" s="143"/>
    </row>
    <row r="40" spans="1:4" x14ac:dyDescent="0.25">
      <c r="A40" s="159"/>
      <c r="B40" s="160"/>
      <c r="C40" s="65"/>
      <c r="D40" s="143"/>
    </row>
    <row r="41" spans="1:4" x14ac:dyDescent="0.25">
      <c r="A41" s="159"/>
      <c r="B41" s="160"/>
      <c r="C41" s="65"/>
      <c r="D41" s="143"/>
    </row>
    <row r="42" spans="1:4" x14ac:dyDescent="0.25">
      <c r="A42" s="159"/>
      <c r="B42" s="160"/>
      <c r="C42" s="65"/>
      <c r="D42" s="143"/>
    </row>
    <row r="43" spans="1:4" x14ac:dyDescent="0.25">
      <c r="A43" s="159"/>
      <c r="B43" s="160"/>
      <c r="C43" s="65"/>
      <c r="D43" s="143"/>
    </row>
    <row r="44" spans="1:4" ht="15.6" thickBot="1" x14ac:dyDescent="0.3">
      <c r="A44" s="630" t="s">
        <v>108</v>
      </c>
      <c r="B44" s="592">
        <f>(B6+B20+B22)</f>
        <v>20487</v>
      </c>
      <c r="C44" s="592">
        <f>(C6+C20+C22)</f>
        <v>52829</v>
      </c>
      <c r="D44" s="592">
        <f>(D6+D20+D22)</f>
        <v>16169</v>
      </c>
    </row>
    <row r="45" spans="1:4" x14ac:dyDescent="0.25">
      <c r="A45" s="155"/>
      <c r="B45" s="153"/>
    </row>
    <row r="46" spans="1:4" x14ac:dyDescent="0.25">
      <c r="A46" s="155"/>
      <c r="B46" s="153"/>
    </row>
    <row r="47" spans="1:4" x14ac:dyDescent="0.25">
      <c r="A47" s="155"/>
      <c r="B47" s="153"/>
    </row>
    <row r="48" spans="1:4" x14ac:dyDescent="0.25">
      <c r="A48" s="155"/>
      <c r="B48" s="153"/>
    </row>
    <row r="49" spans="1:2" x14ac:dyDescent="0.25">
      <c r="A49" s="155"/>
      <c r="B49" s="153"/>
    </row>
    <row r="50" spans="1:2" x14ac:dyDescent="0.25">
      <c r="A50" s="155"/>
      <c r="B50" s="153"/>
    </row>
    <row r="51" spans="1:2" x14ac:dyDescent="0.25">
      <c r="A51" s="155"/>
      <c r="B51" s="153"/>
    </row>
    <row r="52" spans="1:2" x14ac:dyDescent="0.25">
      <c r="A52" s="155"/>
      <c r="B52" s="153"/>
    </row>
    <row r="53" spans="1:2" x14ac:dyDescent="0.25">
      <c r="A53" s="155"/>
      <c r="B53" s="153"/>
    </row>
    <row r="54" spans="1:2" x14ac:dyDescent="0.25">
      <c r="A54" s="155"/>
      <c r="B54" s="153"/>
    </row>
    <row r="55" spans="1:2" x14ac:dyDescent="0.25">
      <c r="A55" s="155"/>
      <c r="B55" s="153"/>
    </row>
    <row r="56" spans="1:2" x14ac:dyDescent="0.25">
      <c r="A56" s="155"/>
      <c r="B56" s="153"/>
    </row>
    <row r="57" spans="1:2" x14ac:dyDescent="0.25">
      <c r="A57" s="155"/>
      <c r="B57" s="153"/>
    </row>
    <row r="58" spans="1:2" x14ac:dyDescent="0.25">
      <c r="A58" s="155"/>
      <c r="B58" s="153"/>
    </row>
    <row r="59" spans="1:2" x14ac:dyDescent="0.25">
      <c r="A59" s="155"/>
      <c r="B59" s="153"/>
    </row>
    <row r="60" spans="1:2" x14ac:dyDescent="0.25">
      <c r="A60" s="155"/>
      <c r="B60" s="153"/>
    </row>
    <row r="61" spans="1:2" x14ac:dyDescent="0.25">
      <c r="A61" s="155"/>
      <c r="B61" s="153"/>
    </row>
    <row r="62" spans="1:2" x14ac:dyDescent="0.25">
      <c r="A62" s="155"/>
      <c r="B62" s="153"/>
    </row>
    <row r="63" spans="1:2" x14ac:dyDescent="0.25">
      <c r="A63" s="155"/>
      <c r="B63" s="153"/>
    </row>
    <row r="64" spans="1:2" x14ac:dyDescent="0.25">
      <c r="A64" s="155"/>
      <c r="B64" s="153"/>
    </row>
    <row r="65" spans="1:2" x14ac:dyDescent="0.25">
      <c r="A65" s="155"/>
      <c r="B65" s="153"/>
    </row>
    <row r="66" spans="1:2" x14ac:dyDescent="0.25">
      <c r="A66" s="155"/>
      <c r="B66" s="153"/>
    </row>
    <row r="67" spans="1:2" x14ac:dyDescent="0.25">
      <c r="A67" s="155"/>
      <c r="B67" s="153"/>
    </row>
    <row r="68" spans="1:2" x14ac:dyDescent="0.25">
      <c r="A68" s="155"/>
      <c r="B68" s="153"/>
    </row>
    <row r="69" spans="1:2" x14ac:dyDescent="0.25">
      <c r="A69" s="155"/>
      <c r="B69" s="153"/>
    </row>
    <row r="70" spans="1:2" x14ac:dyDescent="0.25">
      <c r="A70" s="155"/>
      <c r="B70" s="153"/>
    </row>
    <row r="71" spans="1:2" x14ac:dyDescent="0.25">
      <c r="A71" s="155"/>
      <c r="B71" s="153"/>
    </row>
    <row r="72" spans="1:2" x14ac:dyDescent="0.25">
      <c r="A72" s="155"/>
      <c r="B72" s="153"/>
    </row>
    <row r="73" spans="1:2" x14ac:dyDescent="0.25">
      <c r="A73" s="155"/>
      <c r="B73" s="153"/>
    </row>
    <row r="74" spans="1:2" x14ac:dyDescent="0.25">
      <c r="A74" s="155"/>
      <c r="B74" s="153"/>
    </row>
    <row r="75" spans="1:2" x14ac:dyDescent="0.25">
      <c r="A75" s="155"/>
      <c r="B75" s="153"/>
    </row>
    <row r="76" spans="1:2" x14ac:dyDescent="0.25">
      <c r="A76" s="155"/>
      <c r="B76" s="153"/>
    </row>
    <row r="77" spans="1:2" x14ac:dyDescent="0.25">
      <c r="A77" s="155"/>
      <c r="B77" s="153"/>
    </row>
    <row r="78" spans="1:2" x14ac:dyDescent="0.25">
      <c r="A78" s="155"/>
      <c r="B78" s="153"/>
    </row>
    <row r="79" spans="1:2" x14ac:dyDescent="0.25">
      <c r="A79" s="155"/>
      <c r="B79" s="153"/>
    </row>
    <row r="80" spans="1:2" x14ac:dyDescent="0.25">
      <c r="A80" s="155"/>
      <c r="B80" s="153"/>
    </row>
    <row r="81" spans="1:2" x14ac:dyDescent="0.25">
      <c r="A81" s="155"/>
      <c r="B81" s="153"/>
    </row>
    <row r="82" spans="1:2" x14ac:dyDescent="0.25">
      <c r="A82" s="155"/>
      <c r="B82" s="153"/>
    </row>
    <row r="83" spans="1:2" x14ac:dyDescent="0.25">
      <c r="A83" s="155"/>
      <c r="B83" s="153"/>
    </row>
    <row r="84" spans="1:2" x14ac:dyDescent="0.25">
      <c r="A84" s="155"/>
      <c r="B84" s="153"/>
    </row>
    <row r="85" spans="1:2" x14ac:dyDescent="0.25">
      <c r="A85" s="155"/>
      <c r="B85" s="153"/>
    </row>
    <row r="86" spans="1:2" x14ac:dyDescent="0.25">
      <c r="A86" s="155"/>
      <c r="B86" s="153"/>
    </row>
    <row r="87" spans="1:2" x14ac:dyDescent="0.25">
      <c r="A87" s="155"/>
      <c r="B87" s="153"/>
    </row>
    <row r="88" spans="1:2" x14ac:dyDescent="0.25">
      <c r="A88" s="155"/>
      <c r="B88" s="153"/>
    </row>
    <row r="89" spans="1:2" x14ac:dyDescent="0.25">
      <c r="A89" s="155"/>
      <c r="B89" s="153"/>
    </row>
    <row r="90" spans="1:2" x14ac:dyDescent="0.25">
      <c r="A90" s="155"/>
      <c r="B90" s="153"/>
    </row>
    <row r="91" spans="1:2" x14ac:dyDescent="0.25">
      <c r="A91" s="155"/>
      <c r="B91" s="153"/>
    </row>
    <row r="92" spans="1:2" x14ac:dyDescent="0.25">
      <c r="A92" s="155"/>
      <c r="B92" s="153"/>
    </row>
    <row r="93" spans="1:2" x14ac:dyDescent="0.25">
      <c r="A93" s="155"/>
      <c r="B93" s="153"/>
    </row>
    <row r="94" spans="1:2" x14ac:dyDescent="0.25">
      <c r="A94" s="155"/>
      <c r="B94" s="153"/>
    </row>
    <row r="95" spans="1:2" x14ac:dyDescent="0.25">
      <c r="A95" s="155"/>
      <c r="B95" s="153"/>
    </row>
    <row r="96" spans="1:2" x14ac:dyDescent="0.25">
      <c r="A96" s="155"/>
      <c r="B96" s="153"/>
    </row>
    <row r="97" spans="1:2" x14ac:dyDescent="0.25">
      <c r="A97" s="155"/>
      <c r="B97" s="153"/>
    </row>
    <row r="98" spans="1:2" x14ac:dyDescent="0.25">
      <c r="A98" s="155"/>
      <c r="B98" s="153"/>
    </row>
    <row r="99" spans="1:2" x14ac:dyDescent="0.25">
      <c r="A99" s="155"/>
      <c r="B99" s="153"/>
    </row>
    <row r="100" spans="1:2" x14ac:dyDescent="0.25">
      <c r="A100" s="155"/>
      <c r="B100" s="153"/>
    </row>
    <row r="101" spans="1:2" x14ac:dyDescent="0.25">
      <c r="A101" s="155"/>
      <c r="B101" s="153"/>
    </row>
    <row r="102" spans="1:2" x14ac:dyDescent="0.25">
      <c r="A102" s="155"/>
      <c r="B102" s="153"/>
    </row>
    <row r="103" spans="1:2" x14ac:dyDescent="0.25">
      <c r="A103" s="155"/>
      <c r="B103" s="153"/>
    </row>
    <row r="104" spans="1:2" x14ac:dyDescent="0.25">
      <c r="A104" s="155"/>
      <c r="B104" s="153"/>
    </row>
    <row r="105" spans="1:2" x14ac:dyDescent="0.25">
      <c r="A105" s="155"/>
      <c r="B105" s="153"/>
    </row>
    <row r="106" spans="1:2" x14ac:dyDescent="0.25">
      <c r="A106" s="155"/>
      <c r="B106" s="153"/>
    </row>
    <row r="107" spans="1:2" x14ac:dyDescent="0.25">
      <c r="A107" s="155"/>
      <c r="B107" s="153"/>
    </row>
    <row r="108" spans="1:2" x14ac:dyDescent="0.25">
      <c r="A108" s="155"/>
      <c r="B108" s="153"/>
    </row>
    <row r="109" spans="1:2" x14ac:dyDescent="0.25">
      <c r="A109" s="155"/>
      <c r="B109" s="153"/>
    </row>
    <row r="110" spans="1:2" x14ac:dyDescent="0.25">
      <c r="A110" s="155"/>
      <c r="B110" s="153"/>
    </row>
    <row r="111" spans="1:2" x14ac:dyDescent="0.25">
      <c r="A111" s="155"/>
      <c r="B111" s="153"/>
    </row>
    <row r="112" spans="1:2" x14ac:dyDescent="0.25">
      <c r="A112" s="155"/>
      <c r="B112" s="153"/>
    </row>
    <row r="113" spans="1:2" x14ac:dyDescent="0.25">
      <c r="A113" s="155"/>
      <c r="B113" s="153"/>
    </row>
    <row r="114" spans="1:2" x14ac:dyDescent="0.25">
      <c r="A114" s="155"/>
      <c r="B114" s="153"/>
    </row>
    <row r="115" spans="1:2" x14ac:dyDescent="0.25">
      <c r="A115" s="155"/>
      <c r="B115" s="153"/>
    </row>
    <row r="116" spans="1:2" x14ac:dyDescent="0.25">
      <c r="A116" s="155"/>
      <c r="B116" s="153"/>
    </row>
    <row r="117" spans="1:2" x14ac:dyDescent="0.25">
      <c r="A117" s="155"/>
      <c r="B117" s="153"/>
    </row>
    <row r="118" spans="1:2" x14ac:dyDescent="0.25">
      <c r="A118" s="155"/>
      <c r="B118" s="153"/>
    </row>
    <row r="119" spans="1:2" x14ac:dyDescent="0.25">
      <c r="A119" s="155"/>
      <c r="B119" s="153"/>
    </row>
    <row r="120" spans="1:2" x14ac:dyDescent="0.25">
      <c r="A120" s="155"/>
      <c r="B120" s="153"/>
    </row>
    <row r="121" spans="1:2" x14ac:dyDescent="0.25">
      <c r="A121" s="155"/>
      <c r="B121" s="153"/>
    </row>
    <row r="122" spans="1:2" x14ac:dyDescent="0.25">
      <c r="A122" s="155"/>
      <c r="B122" s="153"/>
    </row>
    <row r="123" spans="1:2" x14ac:dyDescent="0.25">
      <c r="A123" s="155"/>
      <c r="B123" s="153"/>
    </row>
    <row r="124" spans="1:2" x14ac:dyDescent="0.25">
      <c r="A124" s="155"/>
      <c r="B124" s="153"/>
    </row>
    <row r="125" spans="1:2" x14ac:dyDescent="0.25">
      <c r="A125" s="155"/>
      <c r="B125" s="153"/>
    </row>
    <row r="126" spans="1:2" x14ac:dyDescent="0.25">
      <c r="A126" s="155"/>
      <c r="B126" s="153"/>
    </row>
    <row r="127" spans="1:2" x14ac:dyDescent="0.25">
      <c r="A127" s="155"/>
      <c r="B127" s="153"/>
    </row>
    <row r="128" spans="1:2" x14ac:dyDescent="0.25">
      <c r="A128" s="155"/>
      <c r="B128" s="153"/>
    </row>
    <row r="129" spans="1:2" x14ac:dyDescent="0.25">
      <c r="A129" s="155"/>
      <c r="B129" s="153"/>
    </row>
    <row r="130" spans="1:2" x14ac:dyDescent="0.25">
      <c r="A130" s="155"/>
      <c r="B130" s="153"/>
    </row>
    <row r="131" spans="1:2" x14ac:dyDescent="0.25">
      <c r="A131" s="155"/>
      <c r="B131" s="153"/>
    </row>
    <row r="132" spans="1:2" x14ac:dyDescent="0.25">
      <c r="A132" s="155"/>
      <c r="B132" s="153"/>
    </row>
    <row r="133" spans="1:2" x14ac:dyDescent="0.25">
      <c r="A133" s="155"/>
      <c r="B133" s="153"/>
    </row>
    <row r="134" spans="1:2" x14ac:dyDescent="0.25">
      <c r="A134" s="155"/>
      <c r="B134" s="153"/>
    </row>
    <row r="135" spans="1:2" x14ac:dyDescent="0.25">
      <c r="A135" s="155"/>
      <c r="B135" s="153"/>
    </row>
    <row r="136" spans="1:2" x14ac:dyDescent="0.25">
      <c r="A136" s="155"/>
      <c r="B136" s="153"/>
    </row>
    <row r="137" spans="1:2" x14ac:dyDescent="0.25">
      <c r="A137" s="155"/>
      <c r="B137" s="153"/>
    </row>
    <row r="138" spans="1:2" x14ac:dyDescent="0.25">
      <c r="A138" s="155"/>
      <c r="B138" s="153"/>
    </row>
    <row r="139" spans="1:2" x14ac:dyDescent="0.25">
      <c r="A139" s="155"/>
      <c r="B139" s="153"/>
    </row>
    <row r="140" spans="1:2" x14ac:dyDescent="0.25">
      <c r="A140" s="155"/>
      <c r="B140" s="153"/>
    </row>
    <row r="141" spans="1:2" x14ac:dyDescent="0.25">
      <c r="A141" s="155"/>
      <c r="B141" s="153"/>
    </row>
    <row r="142" spans="1:2" x14ac:dyDescent="0.25">
      <c r="A142" s="155"/>
      <c r="B142" s="153"/>
    </row>
    <row r="143" spans="1:2" x14ac:dyDescent="0.25">
      <c r="A143" s="155"/>
      <c r="B143" s="153"/>
    </row>
    <row r="144" spans="1:2" x14ac:dyDescent="0.25">
      <c r="A144" s="155"/>
      <c r="B144" s="153"/>
    </row>
    <row r="145" spans="1:2" x14ac:dyDescent="0.25">
      <c r="A145" s="155"/>
      <c r="B145" s="153"/>
    </row>
    <row r="146" spans="1:2" x14ac:dyDescent="0.25">
      <c r="A146" s="155"/>
      <c r="B146" s="153"/>
    </row>
    <row r="147" spans="1:2" x14ac:dyDescent="0.25">
      <c r="A147" s="155"/>
      <c r="B147" s="153"/>
    </row>
    <row r="148" spans="1:2" x14ac:dyDescent="0.25">
      <c r="A148" s="155"/>
      <c r="B148" s="153"/>
    </row>
    <row r="149" spans="1:2" x14ac:dyDescent="0.25">
      <c r="A149" s="155"/>
      <c r="B149" s="153"/>
    </row>
    <row r="150" spans="1:2" x14ac:dyDescent="0.25">
      <c r="A150" s="155"/>
      <c r="B150" s="153"/>
    </row>
    <row r="151" spans="1:2" x14ac:dyDescent="0.25">
      <c r="A151" s="155"/>
      <c r="B151" s="153"/>
    </row>
    <row r="152" spans="1:2" x14ac:dyDescent="0.25">
      <c r="A152" s="155"/>
      <c r="B152" s="153"/>
    </row>
    <row r="153" spans="1:2" x14ac:dyDescent="0.25">
      <c r="A153" s="155"/>
      <c r="B153" s="153"/>
    </row>
    <row r="154" spans="1:2" x14ac:dyDescent="0.25">
      <c r="A154" s="155"/>
      <c r="B154" s="153"/>
    </row>
    <row r="155" spans="1:2" x14ac:dyDescent="0.25">
      <c r="A155" s="155"/>
      <c r="B155" s="153"/>
    </row>
    <row r="156" spans="1:2" x14ac:dyDescent="0.25">
      <c r="A156" s="155"/>
      <c r="B156" s="153"/>
    </row>
    <row r="157" spans="1:2" x14ac:dyDescent="0.25">
      <c r="A157" s="155"/>
      <c r="B157" s="153"/>
    </row>
    <row r="158" spans="1:2" x14ac:dyDescent="0.25">
      <c r="A158" s="155"/>
      <c r="B158" s="153"/>
    </row>
    <row r="159" spans="1:2" x14ac:dyDescent="0.25">
      <c r="A159" s="155"/>
      <c r="B159" s="153"/>
    </row>
    <row r="160" spans="1:2" x14ac:dyDescent="0.25">
      <c r="A160" s="155"/>
      <c r="B160" s="153"/>
    </row>
    <row r="161" spans="1:2" x14ac:dyDescent="0.25">
      <c r="A161" s="155"/>
      <c r="B161" s="153"/>
    </row>
    <row r="162" spans="1:2" x14ac:dyDescent="0.25">
      <c r="A162" s="155"/>
      <c r="B162" s="153"/>
    </row>
    <row r="163" spans="1:2" x14ac:dyDescent="0.25">
      <c r="A163" s="155"/>
      <c r="B163" s="153"/>
    </row>
    <row r="164" spans="1:2" x14ac:dyDescent="0.25">
      <c r="A164" s="155"/>
      <c r="B164" s="153"/>
    </row>
    <row r="165" spans="1:2" x14ac:dyDescent="0.25">
      <c r="A165" s="155"/>
      <c r="B165" s="153"/>
    </row>
    <row r="166" spans="1:2" x14ac:dyDescent="0.25">
      <c r="A166" s="155"/>
      <c r="B166" s="153"/>
    </row>
    <row r="167" spans="1:2" x14ac:dyDescent="0.25">
      <c r="A167" s="155"/>
      <c r="B167" s="153"/>
    </row>
    <row r="168" spans="1:2" x14ac:dyDescent="0.25">
      <c r="A168" s="155"/>
      <c r="B168" s="153"/>
    </row>
    <row r="169" spans="1:2" x14ac:dyDescent="0.25">
      <c r="A169" s="155"/>
      <c r="B169" s="153"/>
    </row>
    <row r="170" spans="1:2" x14ac:dyDescent="0.25">
      <c r="A170" s="155"/>
      <c r="B170" s="153"/>
    </row>
    <row r="171" spans="1:2" x14ac:dyDescent="0.25">
      <c r="A171" s="155"/>
      <c r="B171" s="153"/>
    </row>
    <row r="172" spans="1:2" x14ac:dyDescent="0.25">
      <c r="A172" s="155"/>
      <c r="B172" s="153"/>
    </row>
    <row r="173" spans="1:2" x14ac:dyDescent="0.25">
      <c r="A173" s="155"/>
      <c r="B173" s="153"/>
    </row>
    <row r="174" spans="1:2" x14ac:dyDescent="0.25">
      <c r="A174" s="155"/>
      <c r="B174" s="153"/>
    </row>
    <row r="175" spans="1:2" x14ac:dyDescent="0.25">
      <c r="A175" s="155"/>
      <c r="B175" s="153"/>
    </row>
    <row r="176" spans="1:2" x14ac:dyDescent="0.25">
      <c r="A176" s="155"/>
      <c r="B176" s="153"/>
    </row>
    <row r="177" spans="1:2" x14ac:dyDescent="0.25">
      <c r="A177" s="155"/>
      <c r="B177" s="153"/>
    </row>
    <row r="178" spans="1:2" x14ac:dyDescent="0.25">
      <c r="A178" s="155"/>
      <c r="B178" s="153"/>
    </row>
    <row r="179" spans="1:2" x14ac:dyDescent="0.25">
      <c r="A179" s="155"/>
      <c r="B179" s="153"/>
    </row>
    <row r="180" spans="1:2" x14ac:dyDescent="0.25">
      <c r="A180" s="155"/>
      <c r="B180" s="153"/>
    </row>
    <row r="181" spans="1:2" x14ac:dyDescent="0.25">
      <c r="A181" s="155"/>
      <c r="B181" s="153"/>
    </row>
    <row r="182" spans="1:2" x14ac:dyDescent="0.25">
      <c r="A182" s="155"/>
      <c r="B182" s="153"/>
    </row>
    <row r="183" spans="1:2" x14ac:dyDescent="0.25">
      <c r="A183" s="155"/>
      <c r="B183" s="153"/>
    </row>
    <row r="184" spans="1:2" x14ac:dyDescent="0.25">
      <c r="A184" s="155"/>
      <c r="B184" s="153"/>
    </row>
    <row r="185" spans="1:2" x14ac:dyDescent="0.25">
      <c r="A185" s="155"/>
      <c r="B185" s="153"/>
    </row>
    <row r="186" spans="1:2" x14ac:dyDescent="0.25">
      <c r="A186" s="155"/>
      <c r="B186" s="153"/>
    </row>
    <row r="187" spans="1:2" x14ac:dyDescent="0.25">
      <c r="A187" s="155"/>
      <c r="B187" s="153"/>
    </row>
    <row r="188" spans="1:2" x14ac:dyDescent="0.25">
      <c r="A188" s="155"/>
      <c r="B188" s="153"/>
    </row>
    <row r="189" spans="1:2" x14ac:dyDescent="0.25">
      <c r="A189" s="155"/>
      <c r="B189" s="153"/>
    </row>
    <row r="190" spans="1:2" x14ac:dyDescent="0.25">
      <c r="A190" s="155"/>
      <c r="B190" s="153"/>
    </row>
    <row r="191" spans="1:2" x14ac:dyDescent="0.25">
      <c r="A191" s="155"/>
      <c r="B191" s="153"/>
    </row>
    <row r="192" spans="1:2" x14ac:dyDescent="0.25">
      <c r="A192" s="155"/>
      <c r="B192" s="153"/>
    </row>
    <row r="193" spans="1:2" x14ac:dyDescent="0.25">
      <c r="A193" s="155"/>
      <c r="B193" s="153"/>
    </row>
    <row r="194" spans="1:2" x14ac:dyDescent="0.25">
      <c r="A194" s="155"/>
      <c r="B194" s="153"/>
    </row>
    <row r="195" spans="1:2" x14ac:dyDescent="0.25">
      <c r="A195" s="155"/>
      <c r="B195" s="153"/>
    </row>
    <row r="196" spans="1:2" x14ac:dyDescent="0.25">
      <c r="A196" s="155"/>
      <c r="B196" s="153"/>
    </row>
    <row r="197" spans="1:2" x14ac:dyDescent="0.25">
      <c r="A197" s="155"/>
      <c r="B197" s="153"/>
    </row>
    <row r="198" spans="1:2" x14ac:dyDescent="0.25">
      <c r="A198" s="155"/>
      <c r="B198" s="153"/>
    </row>
    <row r="199" spans="1:2" x14ac:dyDescent="0.25">
      <c r="A199" s="155"/>
      <c r="B199" s="153"/>
    </row>
    <row r="200" spans="1:2" x14ac:dyDescent="0.25">
      <c r="A200" s="155"/>
      <c r="B200" s="153"/>
    </row>
    <row r="201" spans="1:2" x14ac:dyDescent="0.25">
      <c r="A201" s="155"/>
      <c r="B201" s="153"/>
    </row>
    <row r="202" spans="1:2" x14ac:dyDescent="0.25">
      <c r="A202" s="155"/>
      <c r="B202" s="153"/>
    </row>
    <row r="203" spans="1:2" x14ac:dyDescent="0.25">
      <c r="A203" s="155"/>
      <c r="B203" s="153"/>
    </row>
    <row r="204" spans="1:2" x14ac:dyDescent="0.25">
      <c r="A204" s="155"/>
      <c r="B204" s="153"/>
    </row>
    <row r="205" spans="1:2" x14ac:dyDescent="0.25">
      <c r="A205" s="155"/>
      <c r="B205" s="153"/>
    </row>
    <row r="206" spans="1:2" x14ac:dyDescent="0.25">
      <c r="A206" s="155"/>
      <c r="B206" s="153"/>
    </row>
    <row r="207" spans="1:2" x14ac:dyDescent="0.25">
      <c r="A207" s="155"/>
      <c r="B207" s="153"/>
    </row>
    <row r="208" spans="1:2" x14ac:dyDescent="0.25">
      <c r="A208" s="155"/>
      <c r="B208" s="153"/>
    </row>
    <row r="209" spans="1:2" x14ac:dyDescent="0.25">
      <c r="A209" s="155"/>
      <c r="B209" s="153"/>
    </row>
    <row r="210" spans="1:2" x14ac:dyDescent="0.25">
      <c r="A210" s="155"/>
      <c r="B210" s="153"/>
    </row>
    <row r="211" spans="1:2" x14ac:dyDescent="0.25">
      <c r="A211" s="155"/>
      <c r="B211" s="153"/>
    </row>
    <row r="212" spans="1:2" x14ac:dyDescent="0.25">
      <c r="A212" s="155"/>
      <c r="B212" s="153"/>
    </row>
    <row r="213" spans="1:2" x14ac:dyDescent="0.25">
      <c r="A213" s="155"/>
      <c r="B213" s="153"/>
    </row>
    <row r="214" spans="1:2" x14ac:dyDescent="0.25">
      <c r="A214" s="155"/>
      <c r="B214" s="153"/>
    </row>
    <row r="215" spans="1:2" x14ac:dyDescent="0.25">
      <c r="A215" s="155"/>
      <c r="B215" s="153"/>
    </row>
    <row r="216" spans="1:2" x14ac:dyDescent="0.25">
      <c r="A216" s="155"/>
      <c r="B216" s="153"/>
    </row>
    <row r="217" spans="1:2" x14ac:dyDescent="0.25">
      <c r="A217" s="155"/>
      <c r="B217" s="153"/>
    </row>
    <row r="218" spans="1:2" x14ac:dyDescent="0.25">
      <c r="A218" s="155"/>
      <c r="B218" s="153"/>
    </row>
    <row r="219" spans="1:2" x14ac:dyDescent="0.25">
      <c r="A219" s="155"/>
      <c r="B219" s="153"/>
    </row>
    <row r="220" spans="1:2" x14ac:dyDescent="0.25">
      <c r="A220" s="155"/>
      <c r="B220" s="153"/>
    </row>
    <row r="221" spans="1:2" x14ac:dyDescent="0.25">
      <c r="A221" s="155"/>
      <c r="B221" s="153"/>
    </row>
    <row r="222" spans="1:2" x14ac:dyDescent="0.25">
      <c r="A222" s="155"/>
      <c r="B222" s="153"/>
    </row>
    <row r="223" spans="1:2" x14ac:dyDescent="0.25">
      <c r="A223" s="155"/>
      <c r="B223" s="153"/>
    </row>
    <row r="224" spans="1:2" x14ac:dyDescent="0.25">
      <c r="A224" s="155"/>
      <c r="B224" s="153"/>
    </row>
    <row r="225" spans="1:2" x14ac:dyDescent="0.25">
      <c r="A225" s="155"/>
      <c r="B225" s="153"/>
    </row>
    <row r="226" spans="1:2" x14ac:dyDescent="0.25">
      <c r="A226" s="155"/>
      <c r="B226" s="153"/>
    </row>
    <row r="227" spans="1:2" x14ac:dyDescent="0.25">
      <c r="A227" s="155"/>
      <c r="B227" s="153"/>
    </row>
    <row r="228" spans="1:2" x14ac:dyDescent="0.25">
      <c r="A228" s="155"/>
      <c r="B228" s="153"/>
    </row>
    <row r="229" spans="1:2" x14ac:dyDescent="0.25">
      <c r="A229" s="155"/>
      <c r="B229" s="153"/>
    </row>
    <row r="230" spans="1:2" x14ac:dyDescent="0.25">
      <c r="A230" s="155"/>
      <c r="B230" s="153"/>
    </row>
    <row r="231" spans="1:2" x14ac:dyDescent="0.25">
      <c r="A231" s="155"/>
      <c r="B231" s="153"/>
    </row>
    <row r="232" spans="1:2" x14ac:dyDescent="0.25">
      <c r="A232" s="155"/>
      <c r="B232" s="153"/>
    </row>
    <row r="233" spans="1:2" x14ac:dyDescent="0.25">
      <c r="A233" s="155"/>
      <c r="B233" s="153"/>
    </row>
    <row r="234" spans="1:2" x14ac:dyDescent="0.25">
      <c r="A234" s="155"/>
      <c r="B234" s="153"/>
    </row>
    <row r="235" spans="1:2" x14ac:dyDescent="0.25">
      <c r="A235" s="155"/>
      <c r="B235" s="153"/>
    </row>
    <row r="236" spans="1:2" x14ac:dyDescent="0.25">
      <c r="A236" s="155"/>
      <c r="B236" s="153"/>
    </row>
    <row r="237" spans="1:2" x14ac:dyDescent="0.25">
      <c r="A237" s="155"/>
      <c r="B237" s="153"/>
    </row>
    <row r="238" spans="1:2" x14ac:dyDescent="0.25">
      <c r="A238" s="155"/>
      <c r="B238" s="153"/>
    </row>
    <row r="239" spans="1:2" x14ac:dyDescent="0.25">
      <c r="A239" s="155"/>
      <c r="B239" s="153"/>
    </row>
    <row r="240" spans="1:2" x14ac:dyDescent="0.25">
      <c r="A240" s="155"/>
      <c r="B240" s="153"/>
    </row>
    <row r="241" spans="1:2" x14ac:dyDescent="0.25">
      <c r="A241" s="155"/>
      <c r="B241" s="153"/>
    </row>
    <row r="242" spans="1:2" x14ac:dyDescent="0.25">
      <c r="A242" s="155"/>
      <c r="B242" s="153"/>
    </row>
    <row r="243" spans="1:2" x14ac:dyDescent="0.25">
      <c r="A243" s="155"/>
      <c r="B243" s="153"/>
    </row>
    <row r="244" spans="1:2" x14ac:dyDescent="0.25">
      <c r="A244" s="155"/>
      <c r="B244" s="153"/>
    </row>
    <row r="245" spans="1:2" x14ac:dyDescent="0.25">
      <c r="A245" s="155"/>
      <c r="B245" s="153"/>
    </row>
    <row r="246" spans="1:2" x14ac:dyDescent="0.25">
      <c r="A246" s="155"/>
      <c r="B246" s="153"/>
    </row>
    <row r="247" spans="1:2" x14ac:dyDescent="0.25">
      <c r="A247" s="155"/>
      <c r="B247" s="153"/>
    </row>
    <row r="248" spans="1:2" x14ac:dyDescent="0.25">
      <c r="A248" s="155"/>
      <c r="B248" s="153"/>
    </row>
    <row r="249" spans="1:2" x14ac:dyDescent="0.25">
      <c r="A249" s="155"/>
      <c r="B249" s="153"/>
    </row>
    <row r="250" spans="1:2" x14ac:dyDescent="0.25">
      <c r="A250" s="155"/>
      <c r="B250" s="153"/>
    </row>
    <row r="251" spans="1:2" x14ac:dyDescent="0.25">
      <c r="A251" s="155"/>
      <c r="B251" s="153"/>
    </row>
    <row r="252" spans="1:2" x14ac:dyDescent="0.25">
      <c r="A252" s="155"/>
      <c r="B252" s="153"/>
    </row>
    <row r="253" spans="1:2" x14ac:dyDescent="0.25">
      <c r="A253" s="155"/>
      <c r="B253" s="153"/>
    </row>
    <row r="254" spans="1:2" x14ac:dyDescent="0.25">
      <c r="A254" s="155"/>
      <c r="B254" s="153"/>
    </row>
    <row r="255" spans="1:2" x14ac:dyDescent="0.25">
      <c r="A255" s="155"/>
      <c r="B255" s="153"/>
    </row>
    <row r="256" spans="1:2" x14ac:dyDescent="0.25">
      <c r="A256" s="155"/>
      <c r="B256" s="153"/>
    </row>
    <row r="257" spans="1:2" x14ac:dyDescent="0.25">
      <c r="A257" s="155"/>
      <c r="B257" s="153"/>
    </row>
    <row r="258" spans="1:2" x14ac:dyDescent="0.25">
      <c r="A258" s="155"/>
      <c r="B258" s="153"/>
    </row>
    <row r="259" spans="1:2" x14ac:dyDescent="0.25">
      <c r="A259" s="155"/>
      <c r="B259" s="153"/>
    </row>
    <row r="260" spans="1:2" x14ac:dyDescent="0.25">
      <c r="A260" s="155"/>
      <c r="B260" s="153"/>
    </row>
    <row r="261" spans="1:2" x14ac:dyDescent="0.25">
      <c r="A261" s="155"/>
      <c r="B261" s="153"/>
    </row>
    <row r="262" spans="1:2" x14ac:dyDescent="0.25">
      <c r="A262" s="155"/>
      <c r="B262" s="153"/>
    </row>
    <row r="263" spans="1:2" x14ac:dyDescent="0.25">
      <c r="A263" s="155"/>
      <c r="B263" s="153"/>
    </row>
    <row r="264" spans="1:2" x14ac:dyDescent="0.25">
      <c r="A264" s="155"/>
      <c r="B264" s="153"/>
    </row>
    <row r="265" spans="1:2" x14ac:dyDescent="0.25">
      <c r="A265" s="155"/>
      <c r="B265" s="153"/>
    </row>
    <row r="266" spans="1:2" x14ac:dyDescent="0.25">
      <c r="A266" s="155"/>
      <c r="B266" s="153"/>
    </row>
    <row r="267" spans="1:2" x14ac:dyDescent="0.25">
      <c r="A267" s="155"/>
      <c r="B267" s="153"/>
    </row>
    <row r="268" spans="1:2" x14ac:dyDescent="0.25">
      <c r="A268" s="155"/>
      <c r="B268" s="153"/>
    </row>
    <row r="269" spans="1:2" x14ac:dyDescent="0.25">
      <c r="A269" s="155"/>
      <c r="B269" s="153"/>
    </row>
    <row r="270" spans="1:2" x14ac:dyDescent="0.25">
      <c r="A270" s="155"/>
      <c r="B270" s="153"/>
    </row>
    <row r="271" spans="1:2" x14ac:dyDescent="0.25">
      <c r="A271" s="155"/>
      <c r="B271" s="153"/>
    </row>
    <row r="272" spans="1:2" x14ac:dyDescent="0.25">
      <c r="A272" s="155"/>
      <c r="B272" s="153"/>
    </row>
    <row r="273" spans="1:2" x14ac:dyDescent="0.25">
      <c r="A273" s="155"/>
      <c r="B273" s="153"/>
    </row>
    <row r="274" spans="1:2" x14ac:dyDescent="0.25">
      <c r="A274" s="155"/>
      <c r="B274" s="153"/>
    </row>
    <row r="275" spans="1:2" x14ac:dyDescent="0.25">
      <c r="A275" s="155"/>
      <c r="B275" s="153"/>
    </row>
    <row r="276" spans="1:2" x14ac:dyDescent="0.25">
      <c r="A276" s="155"/>
      <c r="B276" s="153"/>
    </row>
    <row r="277" spans="1:2" x14ac:dyDescent="0.25">
      <c r="A277" s="155"/>
      <c r="B277" s="153"/>
    </row>
    <row r="278" spans="1:2" x14ac:dyDescent="0.25">
      <c r="A278" s="155"/>
      <c r="B278" s="153"/>
    </row>
    <row r="279" spans="1:2" x14ac:dyDescent="0.25">
      <c r="A279" s="155"/>
      <c r="B279" s="153"/>
    </row>
    <row r="280" spans="1:2" x14ac:dyDescent="0.25">
      <c r="A280" s="155"/>
      <c r="B280" s="153"/>
    </row>
    <row r="281" spans="1:2" x14ac:dyDescent="0.25">
      <c r="A281" s="155"/>
      <c r="B281" s="153"/>
    </row>
    <row r="282" spans="1:2" x14ac:dyDescent="0.25">
      <c r="A282" s="155"/>
      <c r="B282" s="153"/>
    </row>
    <row r="283" spans="1:2" x14ac:dyDescent="0.25">
      <c r="A283" s="155"/>
      <c r="B283" s="153"/>
    </row>
    <row r="284" spans="1:2" x14ac:dyDescent="0.25">
      <c r="A284" s="155"/>
      <c r="B284" s="153"/>
    </row>
    <row r="285" spans="1:2" x14ac:dyDescent="0.25">
      <c r="A285" s="155"/>
      <c r="B285" s="153"/>
    </row>
    <row r="286" spans="1:2" x14ac:dyDescent="0.25">
      <c r="A286" s="155"/>
      <c r="B286" s="153"/>
    </row>
    <row r="287" spans="1:2" x14ac:dyDescent="0.25">
      <c r="A287" s="155"/>
      <c r="B287" s="153"/>
    </row>
    <row r="288" spans="1:2" x14ac:dyDescent="0.25">
      <c r="A288" s="155"/>
      <c r="B288" s="153"/>
    </row>
    <row r="289" spans="1:2" x14ac:dyDescent="0.25">
      <c r="A289" s="155"/>
      <c r="B289" s="153"/>
    </row>
    <row r="290" spans="1:2" x14ac:dyDescent="0.25">
      <c r="A290" s="155"/>
      <c r="B290" s="153"/>
    </row>
    <row r="291" spans="1:2" x14ac:dyDescent="0.25">
      <c r="A291" s="155"/>
      <c r="B291" s="153"/>
    </row>
    <row r="292" spans="1:2" x14ac:dyDescent="0.25">
      <c r="A292" s="155"/>
      <c r="B292" s="153"/>
    </row>
    <row r="293" spans="1:2" x14ac:dyDescent="0.25">
      <c r="A293" s="155"/>
      <c r="B293" s="153"/>
    </row>
    <row r="294" spans="1:2" x14ac:dyDescent="0.25">
      <c r="A294" s="155"/>
      <c r="B294" s="153"/>
    </row>
    <row r="295" spans="1:2" x14ac:dyDescent="0.25">
      <c r="A295" s="155"/>
      <c r="B295" s="153"/>
    </row>
    <row r="296" spans="1:2" x14ac:dyDescent="0.25">
      <c r="A296" s="155"/>
      <c r="B296" s="153"/>
    </row>
    <row r="297" spans="1:2" x14ac:dyDescent="0.25">
      <c r="A297" s="155"/>
      <c r="B297" s="153"/>
    </row>
    <row r="298" spans="1:2" x14ac:dyDescent="0.25">
      <c r="A298" s="155"/>
      <c r="B298" s="153"/>
    </row>
    <row r="299" spans="1:2" x14ac:dyDescent="0.25">
      <c r="A299" s="155"/>
      <c r="B299" s="153"/>
    </row>
    <row r="300" spans="1:2" x14ac:dyDescent="0.25">
      <c r="A300" s="155"/>
      <c r="B300" s="153"/>
    </row>
    <row r="301" spans="1:2" x14ac:dyDescent="0.25">
      <c r="A301" s="155"/>
      <c r="B301" s="153"/>
    </row>
    <row r="302" spans="1:2" x14ac:dyDescent="0.25">
      <c r="A302" s="155"/>
      <c r="B302" s="153"/>
    </row>
    <row r="303" spans="1:2" x14ac:dyDescent="0.25">
      <c r="A303" s="155"/>
      <c r="B303" s="153"/>
    </row>
    <row r="304" spans="1:2" x14ac:dyDescent="0.25">
      <c r="A304" s="155"/>
      <c r="B304" s="153"/>
    </row>
    <row r="305" spans="1:2" x14ac:dyDescent="0.25">
      <c r="A305" s="155"/>
      <c r="B305" s="153"/>
    </row>
    <row r="306" spans="1:2" x14ac:dyDescent="0.25">
      <c r="A306" s="155"/>
      <c r="B306" s="153"/>
    </row>
    <row r="307" spans="1:2" x14ac:dyDescent="0.25">
      <c r="A307" s="155"/>
      <c r="B307" s="153"/>
    </row>
    <row r="308" spans="1:2" x14ac:dyDescent="0.25">
      <c r="A308" s="155"/>
      <c r="B308" s="153"/>
    </row>
    <row r="309" spans="1:2" x14ac:dyDescent="0.25">
      <c r="A309" s="155"/>
      <c r="B309" s="153"/>
    </row>
    <row r="310" spans="1:2" x14ac:dyDescent="0.25">
      <c r="A310" s="155"/>
      <c r="B310" s="153"/>
    </row>
    <row r="311" spans="1:2" x14ac:dyDescent="0.25">
      <c r="A311" s="155"/>
      <c r="B311" s="153"/>
    </row>
    <row r="312" spans="1:2" x14ac:dyDescent="0.25">
      <c r="A312" s="155"/>
      <c r="B312" s="153"/>
    </row>
    <row r="313" spans="1:2" x14ac:dyDescent="0.25">
      <c r="A313" s="155"/>
      <c r="B313" s="153"/>
    </row>
    <row r="314" spans="1:2" x14ac:dyDescent="0.25">
      <c r="A314" s="155"/>
      <c r="B314" s="153"/>
    </row>
    <row r="315" spans="1:2" x14ac:dyDescent="0.25">
      <c r="A315" s="155"/>
      <c r="B315" s="153"/>
    </row>
    <row r="316" spans="1:2" x14ac:dyDescent="0.25">
      <c r="A316" s="155"/>
      <c r="B316" s="153"/>
    </row>
    <row r="317" spans="1:2" x14ac:dyDescent="0.25">
      <c r="A317" s="155"/>
      <c r="B317" s="153"/>
    </row>
    <row r="318" spans="1:2" x14ac:dyDescent="0.25">
      <c r="A318" s="155"/>
      <c r="B318" s="153"/>
    </row>
    <row r="319" spans="1:2" x14ac:dyDescent="0.25">
      <c r="A319" s="155"/>
      <c r="B319" s="153"/>
    </row>
    <row r="320" spans="1:2" x14ac:dyDescent="0.25">
      <c r="A320" s="155"/>
      <c r="B320" s="153"/>
    </row>
    <row r="321" spans="1:2" x14ac:dyDescent="0.25">
      <c r="A321" s="155"/>
      <c r="B321" s="153"/>
    </row>
    <row r="322" spans="1:2" x14ac:dyDescent="0.25">
      <c r="A322" s="155"/>
      <c r="B322" s="153"/>
    </row>
    <row r="323" spans="1:2" x14ac:dyDescent="0.25">
      <c r="A323" s="155"/>
      <c r="B323" s="153"/>
    </row>
    <row r="324" spans="1:2" x14ac:dyDescent="0.25">
      <c r="A324" s="155"/>
      <c r="B324" s="153"/>
    </row>
    <row r="325" spans="1:2" x14ac:dyDescent="0.25">
      <c r="A325" s="155"/>
      <c r="B325" s="153"/>
    </row>
    <row r="326" spans="1:2" x14ac:dyDescent="0.25">
      <c r="A326" s="155"/>
      <c r="B326" s="153"/>
    </row>
    <row r="327" spans="1:2" x14ac:dyDescent="0.25">
      <c r="A327" s="155"/>
      <c r="B327" s="153"/>
    </row>
    <row r="328" spans="1:2" x14ac:dyDescent="0.25">
      <c r="A328" s="155"/>
      <c r="B328" s="153"/>
    </row>
    <row r="329" spans="1:2" x14ac:dyDescent="0.25">
      <c r="A329" s="155"/>
      <c r="B329" s="153"/>
    </row>
    <row r="330" spans="1:2" x14ac:dyDescent="0.25">
      <c r="A330" s="155"/>
      <c r="B330" s="153"/>
    </row>
    <row r="331" spans="1:2" x14ac:dyDescent="0.25">
      <c r="A331" s="155"/>
      <c r="B331" s="153"/>
    </row>
    <row r="332" spans="1:2" x14ac:dyDescent="0.25">
      <c r="A332" s="155"/>
      <c r="B332" s="153"/>
    </row>
    <row r="333" spans="1:2" x14ac:dyDescent="0.25">
      <c r="A333" s="155"/>
      <c r="B333" s="153"/>
    </row>
    <row r="334" spans="1:2" x14ac:dyDescent="0.25">
      <c r="A334" s="155"/>
      <c r="B334" s="153"/>
    </row>
    <row r="335" spans="1:2" x14ac:dyDescent="0.25">
      <c r="A335" s="155"/>
      <c r="B335" s="153"/>
    </row>
    <row r="336" spans="1:2" x14ac:dyDescent="0.25">
      <c r="A336" s="155"/>
      <c r="B336" s="153"/>
    </row>
    <row r="337" spans="1:2" x14ac:dyDescent="0.25">
      <c r="A337" s="155"/>
      <c r="B337" s="153"/>
    </row>
    <row r="338" spans="1:2" x14ac:dyDescent="0.25">
      <c r="A338" s="155"/>
      <c r="B338" s="153"/>
    </row>
    <row r="339" spans="1:2" x14ac:dyDescent="0.25">
      <c r="A339" s="155"/>
      <c r="B339" s="153"/>
    </row>
    <row r="340" spans="1:2" x14ac:dyDescent="0.25">
      <c r="A340" s="155"/>
      <c r="B340" s="153"/>
    </row>
    <row r="341" spans="1:2" x14ac:dyDescent="0.25">
      <c r="A341" s="155"/>
      <c r="B341" s="153"/>
    </row>
    <row r="342" spans="1:2" x14ac:dyDescent="0.25">
      <c r="A342" s="155"/>
      <c r="B342" s="153"/>
    </row>
    <row r="343" spans="1:2" x14ac:dyDescent="0.25">
      <c r="A343" s="155"/>
      <c r="B343" s="153"/>
    </row>
    <row r="344" spans="1:2" x14ac:dyDescent="0.25">
      <c r="A344" s="155"/>
      <c r="B344" s="153"/>
    </row>
    <row r="345" spans="1:2" x14ac:dyDescent="0.25">
      <c r="A345" s="155"/>
      <c r="B345" s="153"/>
    </row>
    <row r="346" spans="1:2" x14ac:dyDescent="0.25">
      <c r="A346" s="155"/>
      <c r="B346" s="153"/>
    </row>
    <row r="347" spans="1:2" x14ac:dyDescent="0.25">
      <c r="A347" s="155"/>
      <c r="B347" s="153"/>
    </row>
    <row r="348" spans="1:2" x14ac:dyDescent="0.25">
      <c r="A348" s="155"/>
      <c r="B348" s="153"/>
    </row>
    <row r="349" spans="1:2" x14ac:dyDescent="0.25">
      <c r="A349" s="155"/>
      <c r="B349" s="153"/>
    </row>
    <row r="350" spans="1:2" x14ac:dyDescent="0.25">
      <c r="A350" s="155"/>
      <c r="B350" s="153"/>
    </row>
    <row r="351" spans="1:2" x14ac:dyDescent="0.25">
      <c r="A351" s="155"/>
      <c r="B351" s="153"/>
    </row>
    <row r="352" spans="1:2" x14ac:dyDescent="0.25">
      <c r="A352" s="155"/>
      <c r="B352" s="153"/>
    </row>
    <row r="353" spans="1:2" x14ac:dyDescent="0.25">
      <c r="A353" s="155"/>
      <c r="B353" s="153"/>
    </row>
    <row r="354" spans="1:2" x14ac:dyDescent="0.25">
      <c r="A354" s="155"/>
      <c r="B354" s="153"/>
    </row>
    <row r="355" spans="1:2" x14ac:dyDescent="0.25">
      <c r="A355" s="155"/>
      <c r="B355" s="153"/>
    </row>
    <row r="356" spans="1:2" x14ac:dyDescent="0.25">
      <c r="A356" s="155"/>
      <c r="B356" s="153"/>
    </row>
    <row r="357" spans="1:2" x14ac:dyDescent="0.25">
      <c r="A357" s="155"/>
      <c r="B357" s="153"/>
    </row>
    <row r="358" spans="1:2" x14ac:dyDescent="0.25">
      <c r="A358" s="155"/>
      <c r="B358" s="153"/>
    </row>
    <row r="359" spans="1:2" x14ac:dyDescent="0.25">
      <c r="A359" s="155"/>
      <c r="B359" s="153"/>
    </row>
    <row r="360" spans="1:2" x14ac:dyDescent="0.25">
      <c r="A360" s="155"/>
      <c r="B360" s="153"/>
    </row>
    <row r="361" spans="1:2" x14ac:dyDescent="0.25">
      <c r="A361" s="155"/>
      <c r="B361" s="153"/>
    </row>
    <row r="362" spans="1:2" x14ac:dyDescent="0.25">
      <c r="A362" s="155"/>
      <c r="B362" s="153"/>
    </row>
    <row r="363" spans="1:2" x14ac:dyDescent="0.25">
      <c r="A363" s="155"/>
      <c r="B363" s="153"/>
    </row>
    <row r="364" spans="1:2" x14ac:dyDescent="0.25">
      <c r="A364" s="155"/>
      <c r="B364" s="153"/>
    </row>
    <row r="365" spans="1:2" x14ac:dyDescent="0.25">
      <c r="A365" s="155"/>
      <c r="B365" s="153"/>
    </row>
    <row r="366" spans="1:2" x14ac:dyDescent="0.25">
      <c r="A366" s="155"/>
      <c r="B366" s="153"/>
    </row>
    <row r="367" spans="1:2" x14ac:dyDescent="0.25">
      <c r="A367" s="155"/>
      <c r="B367" s="153"/>
    </row>
    <row r="368" spans="1:2" x14ac:dyDescent="0.25">
      <c r="A368" s="155"/>
      <c r="B368" s="153"/>
    </row>
    <row r="369" spans="1:2" x14ac:dyDescent="0.25">
      <c r="A369" s="155"/>
      <c r="B369" s="153"/>
    </row>
    <row r="370" spans="1:2" x14ac:dyDescent="0.25">
      <c r="A370" s="155"/>
      <c r="B370" s="153"/>
    </row>
    <row r="371" spans="1:2" x14ac:dyDescent="0.25">
      <c r="A371" s="155"/>
      <c r="B371" s="153"/>
    </row>
    <row r="372" spans="1:2" x14ac:dyDescent="0.25">
      <c r="A372" s="155"/>
      <c r="B372" s="153"/>
    </row>
    <row r="373" spans="1:2" x14ac:dyDescent="0.25">
      <c r="A373" s="155"/>
      <c r="B373" s="153"/>
    </row>
    <row r="374" spans="1:2" x14ac:dyDescent="0.25">
      <c r="A374" s="155"/>
      <c r="B374" s="153"/>
    </row>
    <row r="375" spans="1:2" x14ac:dyDescent="0.25">
      <c r="A375" s="155"/>
      <c r="B375" s="153"/>
    </row>
    <row r="376" spans="1:2" x14ac:dyDescent="0.25">
      <c r="A376" s="155"/>
      <c r="B376" s="153"/>
    </row>
    <row r="377" spans="1:2" x14ac:dyDescent="0.25">
      <c r="A377" s="155"/>
      <c r="B377" s="153"/>
    </row>
    <row r="378" spans="1:2" x14ac:dyDescent="0.25">
      <c r="A378" s="155"/>
      <c r="B378" s="153"/>
    </row>
    <row r="379" spans="1:2" x14ac:dyDescent="0.25">
      <c r="A379" s="155"/>
      <c r="B379" s="153"/>
    </row>
    <row r="380" spans="1:2" x14ac:dyDescent="0.25">
      <c r="A380" s="155"/>
      <c r="B380" s="153"/>
    </row>
    <row r="381" spans="1:2" x14ac:dyDescent="0.25">
      <c r="A381" s="155"/>
      <c r="B381" s="153"/>
    </row>
    <row r="382" spans="1:2" x14ac:dyDescent="0.25">
      <c r="A382" s="155"/>
      <c r="B382" s="153"/>
    </row>
    <row r="383" spans="1:2" x14ac:dyDescent="0.25">
      <c r="A383" s="155"/>
      <c r="B383" s="153"/>
    </row>
    <row r="384" spans="1:2" x14ac:dyDescent="0.25">
      <c r="A384" s="155"/>
      <c r="B384" s="153"/>
    </row>
    <row r="385" spans="1:2" x14ac:dyDescent="0.25">
      <c r="A385" s="155"/>
      <c r="B385" s="153"/>
    </row>
    <row r="386" spans="1:2" x14ac:dyDescent="0.25">
      <c r="A386" s="155"/>
      <c r="B386" s="153"/>
    </row>
    <row r="387" spans="1:2" x14ac:dyDescent="0.25">
      <c r="A387" s="155"/>
      <c r="B387" s="153"/>
    </row>
    <row r="388" spans="1:2" x14ac:dyDescent="0.25">
      <c r="A388" s="155"/>
      <c r="B388" s="153"/>
    </row>
    <row r="389" spans="1:2" x14ac:dyDescent="0.25">
      <c r="A389" s="155"/>
      <c r="B389" s="153"/>
    </row>
    <row r="390" spans="1:2" x14ac:dyDescent="0.25">
      <c r="A390" s="155"/>
      <c r="B390" s="153"/>
    </row>
    <row r="391" spans="1:2" x14ac:dyDescent="0.25">
      <c r="A391" s="155"/>
      <c r="B391" s="153"/>
    </row>
    <row r="392" spans="1:2" x14ac:dyDescent="0.25">
      <c r="A392" s="155"/>
      <c r="B392" s="153"/>
    </row>
    <row r="393" spans="1:2" x14ac:dyDescent="0.25">
      <c r="A393" s="155"/>
      <c r="B393" s="153"/>
    </row>
    <row r="394" spans="1:2" x14ac:dyDescent="0.25">
      <c r="A394" s="155"/>
      <c r="B394" s="153"/>
    </row>
  </sheetData>
  <mergeCells count="2">
    <mergeCell ref="A1:D1"/>
    <mergeCell ref="A2:D2"/>
  </mergeCells>
  <phoneticPr fontId="0" type="noConversion"/>
  <printOptions horizontalCentered="1"/>
  <pageMargins left="0.47244094488188981" right="0.23622047244094491" top="0.86614173228346458" bottom="0.82677165354330717" header="0.51181102362204722" footer="0.51181102362204722"/>
  <pageSetup paperSize="9" scale="68" orientation="portrait" r:id="rId1"/>
  <headerFooter alignWithMargins="0">
    <oddHeader xml:space="preserve">&amp;L 9. melléklet a)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13</vt:i4>
      </vt:variant>
    </vt:vector>
  </HeadingPairs>
  <TitlesOfParts>
    <vt:vector size="34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14. melléklet</vt:lpstr>
      <vt:lpstr>12. melléklet</vt:lpstr>
      <vt:lpstr>13. melléklet</vt:lpstr>
      <vt:lpstr>11.melléklet</vt:lpstr>
      <vt:lpstr>15. melléklet</vt:lpstr>
      <vt:lpstr>16. melléklet</vt:lpstr>
      <vt:lpstr>17. melléklet</vt:lpstr>
      <vt:lpstr>18. melléklet</vt:lpstr>
      <vt:lpstr>19. melléklet</vt:lpstr>
      <vt:lpstr>20. melléklet</vt:lpstr>
      <vt:lpstr>Munka1</vt:lpstr>
      <vt:lpstr>'5. melléklet'!Nyomtatási_cím</vt:lpstr>
      <vt:lpstr>'1. melléklet'!Nyomtatási_terület</vt:lpstr>
      <vt:lpstr>'10. melléklet'!Nyomtatási_terület</vt:lpstr>
      <vt:lpstr>'12. melléklet'!Nyomtatási_terület</vt:lpstr>
      <vt:lpstr>'13. melléklet'!Nyomtatási_terület</vt:lpstr>
      <vt:lpstr>'14. melléklet'!Nyomtatási_terület</vt:lpstr>
      <vt:lpstr>'15. melléklet'!Nyomtatási_terület</vt:lpstr>
      <vt:lpstr>'17. melléklet'!Nyomtatási_terület</vt:lpstr>
      <vt:lpstr>'2. melléklet'!Nyomtatási_terület</vt:lpstr>
      <vt:lpstr>'3. melléklet'!Nyomtatási_terület</vt:lpstr>
      <vt:lpstr>'4. melléklet'!Nyomtatási_terület</vt:lpstr>
      <vt:lpstr>'5. melléklet'!Nyomtatási_terület</vt:lpstr>
      <vt:lpstr>'6.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zsombokiandrea</dc:creator>
  <cp:lastModifiedBy>Csipke Gyöngyvér</cp:lastModifiedBy>
  <cp:lastPrinted>2023-04-19T10:18:15Z</cp:lastPrinted>
  <dcterms:created xsi:type="dcterms:W3CDTF">2014-01-10T08:24:40Z</dcterms:created>
  <dcterms:modified xsi:type="dcterms:W3CDTF">2023-04-19T10:55:04Z</dcterms:modified>
</cp:coreProperties>
</file>